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/>
  </bookViews>
  <sheets>
    <sheet name="Показатели (индикаторы)" sheetId="3" r:id="rId1"/>
    <sheet name="Методика расчета показателей" sheetId="4" r:id="rId2"/>
    <sheet name="Общий свод" sheetId="1" r:id="rId3"/>
    <sheet name="2022г." sheetId="2" state="hidden" r:id="rId4"/>
    <sheet name="2023г." sheetId="6" state="hidden" r:id="rId5"/>
    <sheet name="2024г. " sheetId="8" state="hidden" r:id="rId6"/>
    <sheet name="2026г.  " sheetId="10" state="hidden" r:id="rId7"/>
    <sheet name="2027г." sheetId="11" state="hidden" r:id="rId8"/>
    <sheet name="Лист1" sheetId="9" state="hidden" r:id="rId9"/>
  </sheets>
  <definedNames>
    <definedName name="_xlnm.Print_Titles" localSheetId="3">'2022г.'!$6:$8</definedName>
    <definedName name="_xlnm.Print_Titles" localSheetId="4">'2023г.'!$6:$8</definedName>
    <definedName name="_xlnm.Print_Titles" localSheetId="5">'2024г. '!$6:$8</definedName>
    <definedName name="_xlnm.Print_Titles" localSheetId="6">'2026г.  '!$6:$8</definedName>
    <definedName name="_xlnm.Print_Titles" localSheetId="7">'2027г.'!$6:$8</definedName>
    <definedName name="_xlnm.Print_Titles" localSheetId="1">'Методика расчета показателей'!$5:$5</definedName>
    <definedName name="_xlnm.Print_Titles" localSheetId="2">'Общий свод'!$6:$8</definedName>
    <definedName name="_xlnm.Print_Titles" localSheetId="0">'Показатели (индикаторы)'!$6:$8</definedName>
    <definedName name="_xlnm.Print_Area" localSheetId="3">'2022г.'!$A$1:$G$68</definedName>
    <definedName name="_xlnm.Print_Area" localSheetId="4">'2023г.'!$A$1:$G$77</definedName>
    <definedName name="_xlnm.Print_Area" localSheetId="5">'2024г. '!$A$1:$G$85</definedName>
    <definedName name="_xlnm.Print_Area" localSheetId="6">'2026г.  '!$A$1:$G$87</definedName>
    <definedName name="_xlnm.Print_Area" localSheetId="7">'2027г.'!$A$1:$G$83</definedName>
    <definedName name="_xlnm.Print_Area" localSheetId="2">'Общий свод'!$A$1:$M$68</definedName>
    <definedName name="_xlnm.Print_Area" localSheetId="0">'Показатели (индикаторы)'!$A$1:$L$28</definedName>
  </definedNames>
  <calcPr calcId="145621"/>
</workbook>
</file>

<file path=xl/calcChain.xml><?xml version="1.0" encoding="utf-8"?>
<calcChain xmlns="http://schemas.openxmlformats.org/spreadsheetml/2006/main">
  <c r="F31" i="10" l="1"/>
  <c r="E32" i="10"/>
  <c r="E33" i="10"/>
  <c r="E34" i="10"/>
  <c r="E35" i="10"/>
  <c r="E36" i="10"/>
  <c r="E54" i="11"/>
  <c r="E53" i="11"/>
  <c r="G52" i="11"/>
  <c r="F52" i="11"/>
  <c r="E51" i="11"/>
  <c r="E50" i="11" s="1"/>
  <c r="G50" i="11"/>
  <c r="F50" i="11"/>
  <c r="F49" i="11" s="1"/>
  <c r="G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G35" i="11"/>
  <c r="F35" i="11"/>
  <c r="E34" i="11"/>
  <c r="E32" i="11"/>
  <c r="G31" i="11"/>
  <c r="F31" i="11"/>
  <c r="E31" i="11" s="1"/>
  <c r="G30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G14" i="11"/>
  <c r="G13" i="11" s="1"/>
  <c r="F14" i="11"/>
  <c r="E14" i="11" s="1"/>
  <c r="E13" i="11" s="1"/>
  <c r="E12" i="11"/>
  <c r="F11" i="11"/>
  <c r="F10" i="11" s="1"/>
  <c r="E11" i="11"/>
  <c r="G10" i="11"/>
  <c r="G55" i="11" l="1"/>
  <c r="E10" i="11"/>
  <c r="E35" i="11"/>
  <c r="E49" i="11"/>
  <c r="G28" i="11"/>
  <c r="G56" i="11" s="1"/>
  <c r="E52" i="11"/>
  <c r="F30" i="11"/>
  <c r="F55" i="11" s="1"/>
  <c r="E28" i="11"/>
  <c r="F13" i="11"/>
  <c r="F28" i="11" s="1"/>
  <c r="G54" i="10"/>
  <c r="E30" i="11" l="1"/>
  <c r="F56" i="11"/>
  <c r="E55" i="11"/>
  <c r="E56" i="11" s="1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E58" i="10"/>
  <c r="E57" i="10"/>
  <c r="G56" i="10"/>
  <c r="F56" i="10"/>
  <c r="E56" i="10" s="1"/>
  <c r="E55" i="10"/>
  <c r="E54" i="10" s="1"/>
  <c r="F54" i="10"/>
  <c r="G53" i="10"/>
  <c r="F53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G39" i="10"/>
  <c r="F39" i="10"/>
  <c r="E39" i="10" s="1"/>
  <c r="E38" i="10"/>
  <c r="E37" i="10"/>
  <c r="G31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G14" i="10"/>
  <c r="G13" i="10" s="1"/>
  <c r="G28" i="10" s="1"/>
  <c r="F14" i="10"/>
  <c r="E14" i="10" s="1"/>
  <c r="E13" i="10" s="1"/>
  <c r="E12" i="10"/>
  <c r="F11" i="10"/>
  <c r="E11" i="10" s="1"/>
  <c r="G10" i="10"/>
  <c r="G84" i="8"/>
  <c r="F84" i="8"/>
  <c r="E84" i="8"/>
  <c r="G83" i="8"/>
  <c r="F83" i="8"/>
  <c r="E83" i="8"/>
  <c r="E82" i="8"/>
  <c r="E81" i="8"/>
  <c r="E80" i="8"/>
  <c r="E79" i="8"/>
  <c r="G78" i="8"/>
  <c r="F78" i="8"/>
  <c r="E78" i="8"/>
  <c r="E77" i="8"/>
  <c r="G76" i="8"/>
  <c r="F76" i="8"/>
  <c r="E76" i="8"/>
  <c r="E75" i="8"/>
  <c r="E74" i="8"/>
  <c r="E73" i="8"/>
  <c r="E72" i="8"/>
  <c r="E71" i="8"/>
  <c r="E70" i="8"/>
  <c r="G69" i="8"/>
  <c r="F69" i="8"/>
  <c r="E69" i="8"/>
  <c r="G68" i="8"/>
  <c r="F68" i="8"/>
  <c r="E68" i="8"/>
  <c r="E67" i="8"/>
  <c r="E66" i="8"/>
  <c r="E65" i="8"/>
  <c r="E64" i="8"/>
  <c r="E63" i="8"/>
  <c r="E62" i="8"/>
  <c r="E61" i="8"/>
  <c r="G60" i="8"/>
  <c r="F60" i="8"/>
  <c r="E60" i="8"/>
  <c r="E59" i="8"/>
  <c r="E58" i="8"/>
  <c r="E57" i="8"/>
  <c r="F56" i="8"/>
  <c r="E56" i="8"/>
  <c r="G55" i="8"/>
  <c r="F55" i="8"/>
  <c r="E55" i="8"/>
  <c r="G53" i="8"/>
  <c r="F53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G37" i="8"/>
  <c r="F37" i="8"/>
  <c r="E37" i="8"/>
  <c r="G36" i="8"/>
  <c r="F36" i="8"/>
  <c r="E36" i="8"/>
  <c r="E35" i="8"/>
  <c r="E34" i="8"/>
  <c r="E33" i="8"/>
  <c r="E32" i="8"/>
  <c r="E31" i="8"/>
  <c r="E30" i="8"/>
  <c r="E29" i="8"/>
  <c r="E28" i="8"/>
  <c r="E27" i="8"/>
  <c r="E26" i="8"/>
  <c r="F25" i="8"/>
  <c r="E25" i="8"/>
  <c r="E24" i="8"/>
  <c r="E23" i="8"/>
  <c r="G22" i="8"/>
  <c r="F22" i="8"/>
  <c r="E22" i="8"/>
  <c r="E21" i="8"/>
  <c r="E20" i="8"/>
  <c r="E19" i="8"/>
  <c r="E18" i="8"/>
  <c r="E17" i="8"/>
  <c r="E16" i="8"/>
  <c r="E15" i="8"/>
  <c r="E14" i="8"/>
  <c r="E13" i="8"/>
  <c r="E12" i="8"/>
  <c r="F11" i="8"/>
  <c r="E11" i="8"/>
  <c r="G10" i="8"/>
  <c r="F10" i="8"/>
  <c r="E10" i="8"/>
  <c r="G76" i="6"/>
  <c r="F76" i="6"/>
  <c r="E76" i="6"/>
  <c r="G75" i="6"/>
  <c r="F75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G59" i="6"/>
  <c r="F59" i="6"/>
  <c r="E59" i="6"/>
  <c r="G58" i="6"/>
  <c r="F58" i="6"/>
  <c r="E58" i="6"/>
  <c r="E57" i="6"/>
  <c r="E56" i="6"/>
  <c r="F55" i="6"/>
  <c r="E55" i="6"/>
  <c r="G54" i="6"/>
  <c r="F54" i="6"/>
  <c r="E54" i="6"/>
  <c r="E53" i="6"/>
  <c r="E52" i="6"/>
  <c r="G51" i="6"/>
  <c r="F51" i="6"/>
  <c r="E51" i="6"/>
  <c r="E50" i="6"/>
  <c r="E49" i="6"/>
  <c r="E48" i="6"/>
  <c r="E47" i="6"/>
  <c r="E46" i="6"/>
  <c r="E45" i="6"/>
  <c r="E44" i="6"/>
  <c r="E43" i="6"/>
  <c r="E42" i="6"/>
  <c r="E41" i="6"/>
  <c r="E40" i="6"/>
  <c r="F39" i="6"/>
  <c r="E39" i="6"/>
  <c r="E38" i="6"/>
  <c r="G37" i="6"/>
  <c r="F37" i="6"/>
  <c r="E37" i="6"/>
  <c r="G36" i="6"/>
  <c r="F36" i="6"/>
  <c r="E36" i="6"/>
  <c r="E35" i="6"/>
  <c r="E34" i="6"/>
  <c r="E33" i="6"/>
  <c r="E32" i="6"/>
  <c r="E31" i="6"/>
  <c r="E30" i="6"/>
  <c r="F29" i="6"/>
  <c r="E29" i="6"/>
  <c r="E28" i="6"/>
  <c r="E27" i="6"/>
  <c r="E26" i="6"/>
  <c r="E25" i="6"/>
  <c r="E24" i="6"/>
  <c r="E23" i="6"/>
  <c r="E22" i="6"/>
  <c r="E21" i="6"/>
  <c r="G20" i="6"/>
  <c r="F20" i="6"/>
  <c r="E20" i="6"/>
  <c r="G18" i="6"/>
  <c r="F18" i="6"/>
  <c r="E18" i="6"/>
  <c r="E17" i="6"/>
  <c r="E16" i="6"/>
  <c r="E15" i="6"/>
  <c r="E14" i="6"/>
  <c r="E13" i="6"/>
  <c r="E12" i="6"/>
  <c r="F11" i="6"/>
  <c r="E11" i="6"/>
  <c r="G10" i="6"/>
  <c r="F10" i="6"/>
  <c r="E10" i="6"/>
  <c r="G67" i="2"/>
  <c r="F67" i="2"/>
  <c r="E67" i="2"/>
  <c r="G66" i="2"/>
  <c r="F66" i="2"/>
  <c r="E66" i="2"/>
  <c r="E65" i="2"/>
  <c r="E64" i="2"/>
  <c r="E63" i="2"/>
  <c r="E62" i="2"/>
  <c r="E61" i="2"/>
  <c r="G60" i="2"/>
  <c r="F60" i="2"/>
  <c r="E60" i="2"/>
  <c r="E59" i="2"/>
  <c r="E58" i="2"/>
  <c r="E57" i="2"/>
  <c r="E56" i="2"/>
  <c r="G55" i="2"/>
  <c r="F55" i="2"/>
  <c r="E55" i="2"/>
  <c r="E54" i="2"/>
  <c r="E53" i="2"/>
  <c r="G52" i="2"/>
  <c r="F52" i="2"/>
  <c r="E52" i="2"/>
  <c r="E51" i="2"/>
  <c r="G50" i="2"/>
  <c r="F50" i="2"/>
  <c r="E50" i="2"/>
  <c r="E49" i="2"/>
  <c r="E48" i="2"/>
  <c r="E47" i="2"/>
  <c r="E46" i="2"/>
  <c r="E45" i="2"/>
  <c r="E44" i="2"/>
  <c r="E43" i="2"/>
  <c r="F42" i="2"/>
  <c r="E42" i="2"/>
  <c r="E41" i="2"/>
  <c r="E40" i="2"/>
  <c r="E39" i="2"/>
  <c r="E38" i="2"/>
  <c r="E37" i="2"/>
  <c r="E36" i="2"/>
  <c r="E35" i="2"/>
  <c r="E34" i="2"/>
  <c r="E33" i="2"/>
  <c r="G32" i="2"/>
  <c r="F32" i="2"/>
  <c r="E32" i="2"/>
  <c r="G31" i="2"/>
  <c r="F31" i="2"/>
  <c r="E31" i="2"/>
  <c r="E30" i="2"/>
  <c r="E29" i="2"/>
  <c r="E28" i="2"/>
  <c r="G27" i="2"/>
  <c r="F27" i="2"/>
  <c r="E27" i="2"/>
  <c r="E23" i="2"/>
  <c r="E22" i="2"/>
  <c r="E21" i="2"/>
  <c r="E20" i="2"/>
  <c r="E19" i="2"/>
  <c r="G18" i="2"/>
  <c r="F18" i="2"/>
  <c r="E18" i="2"/>
  <c r="G16" i="2"/>
  <c r="F16" i="2"/>
  <c r="E16" i="2"/>
  <c r="E15" i="2"/>
  <c r="E14" i="2"/>
  <c r="E13" i="2"/>
  <c r="E11" i="2"/>
  <c r="G10" i="2"/>
  <c r="F10" i="2"/>
  <c r="E10" i="2"/>
  <c r="E67" i="1"/>
  <c r="E66" i="1"/>
  <c r="L65" i="1"/>
  <c r="K65" i="1"/>
  <c r="J65" i="1"/>
  <c r="I65" i="1"/>
  <c r="E65" i="1" s="1"/>
  <c r="H65" i="1"/>
  <c r="G65" i="1"/>
  <c r="F65" i="1"/>
  <c r="F59" i="1" s="1"/>
  <c r="E64" i="1"/>
  <c r="E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E61" i="1"/>
  <c r="L60" i="1"/>
  <c r="K60" i="1"/>
  <c r="J60" i="1"/>
  <c r="I60" i="1"/>
  <c r="E60" i="1" s="1"/>
  <c r="H60" i="1"/>
  <c r="G60" i="1"/>
  <c r="F60" i="1"/>
  <c r="L59" i="1"/>
  <c r="K59" i="1"/>
  <c r="J59" i="1"/>
  <c r="H59" i="1"/>
  <c r="G59" i="1"/>
  <c r="E58" i="1"/>
  <c r="E57" i="1"/>
  <c r="L56" i="1"/>
  <c r="K56" i="1"/>
  <c r="J56" i="1"/>
  <c r="I56" i="1"/>
  <c r="H56" i="1"/>
  <c r="G56" i="1"/>
  <c r="G47" i="1" s="1"/>
  <c r="F56" i="1"/>
  <c r="E56" i="1" s="1"/>
  <c r="E55" i="1"/>
  <c r="E54" i="1"/>
  <c r="L53" i="1"/>
  <c r="K53" i="1"/>
  <c r="J53" i="1"/>
  <c r="I53" i="1"/>
  <c r="E53" i="1" s="1"/>
  <c r="H53" i="1"/>
  <c r="G53" i="1"/>
  <c r="F53" i="1"/>
  <c r="E52" i="1"/>
  <c r="E51" i="1"/>
  <c r="L50" i="1"/>
  <c r="K50" i="1"/>
  <c r="J50" i="1"/>
  <c r="J47" i="1" s="1"/>
  <c r="I50" i="1"/>
  <c r="H50" i="1"/>
  <c r="G50" i="1"/>
  <c r="F50" i="1"/>
  <c r="E50" i="1" s="1"/>
  <c r="L49" i="1"/>
  <c r="K49" i="1"/>
  <c r="J49" i="1"/>
  <c r="I49" i="1"/>
  <c r="H49" i="1"/>
  <c r="G49" i="1"/>
  <c r="F49" i="1"/>
  <c r="L48" i="1"/>
  <c r="K48" i="1"/>
  <c r="J48" i="1"/>
  <c r="I48" i="1"/>
  <c r="E48" i="1" s="1"/>
  <c r="H48" i="1"/>
  <c r="G48" i="1"/>
  <c r="F48" i="1"/>
  <c r="L47" i="1"/>
  <c r="K47" i="1"/>
  <c r="I47" i="1"/>
  <c r="E46" i="1"/>
  <c r="E45" i="1"/>
  <c r="L44" i="1"/>
  <c r="L35" i="1" s="1"/>
  <c r="K44" i="1"/>
  <c r="J44" i="1"/>
  <c r="I44" i="1"/>
  <c r="H44" i="1"/>
  <c r="G44" i="1"/>
  <c r="G35" i="1" s="1"/>
  <c r="F44" i="1"/>
  <c r="E43" i="1"/>
  <c r="E42" i="1"/>
  <c r="L41" i="1"/>
  <c r="K41" i="1"/>
  <c r="J41" i="1"/>
  <c r="I41" i="1"/>
  <c r="H41" i="1"/>
  <c r="G41" i="1"/>
  <c r="F41" i="1"/>
  <c r="E40" i="1"/>
  <c r="E39" i="1"/>
  <c r="L38" i="1"/>
  <c r="K38" i="1"/>
  <c r="J38" i="1"/>
  <c r="I38" i="1"/>
  <c r="H38" i="1"/>
  <c r="G38" i="1"/>
  <c r="F38" i="1"/>
  <c r="L37" i="1"/>
  <c r="K37" i="1"/>
  <c r="J37" i="1"/>
  <c r="I37" i="1"/>
  <c r="H37" i="1"/>
  <c r="H34" i="1" s="1"/>
  <c r="G37" i="1"/>
  <c r="F37" i="1"/>
  <c r="F34" i="1" s="1"/>
  <c r="F11" i="1" s="1"/>
  <c r="L36" i="1"/>
  <c r="L33" i="1" s="1"/>
  <c r="L10" i="1" s="1"/>
  <c r="K36" i="1"/>
  <c r="K33" i="1" s="1"/>
  <c r="K10" i="1" s="1"/>
  <c r="J36" i="1"/>
  <c r="I36" i="1"/>
  <c r="H36" i="1"/>
  <c r="G36" i="1"/>
  <c r="G33" i="1" s="1"/>
  <c r="F36" i="1"/>
  <c r="J35" i="1"/>
  <c r="G34" i="1"/>
  <c r="J33" i="1"/>
  <c r="J10" i="1" s="1"/>
  <c r="H33" i="1"/>
  <c r="H10" i="1" s="1"/>
  <c r="E30" i="1"/>
  <c r="E29" i="1"/>
  <c r="L28" i="1"/>
  <c r="K28" i="1"/>
  <c r="J28" i="1"/>
  <c r="I28" i="1"/>
  <c r="H28" i="1"/>
  <c r="G28" i="1"/>
  <c r="F28" i="1"/>
  <c r="F25" i="1" s="1"/>
  <c r="L27" i="1"/>
  <c r="K27" i="1"/>
  <c r="J27" i="1"/>
  <c r="I27" i="1"/>
  <c r="E27" i="1" s="1"/>
  <c r="H27" i="1"/>
  <c r="G27" i="1"/>
  <c r="F27" i="1"/>
  <c r="L26" i="1"/>
  <c r="K26" i="1"/>
  <c r="J26" i="1"/>
  <c r="I26" i="1"/>
  <c r="E26" i="1" s="1"/>
  <c r="H26" i="1"/>
  <c r="G26" i="1"/>
  <c r="F26" i="1"/>
  <c r="L25" i="1"/>
  <c r="K25" i="1"/>
  <c r="J25" i="1"/>
  <c r="H25" i="1"/>
  <c r="G25" i="1"/>
  <c r="E24" i="1"/>
  <c r="E23" i="1"/>
  <c r="L22" i="1"/>
  <c r="K22" i="1"/>
  <c r="J22" i="1"/>
  <c r="J16" i="1" s="1"/>
  <c r="J13" i="1" s="1"/>
  <c r="I22" i="1"/>
  <c r="H22" i="1"/>
  <c r="G22" i="1"/>
  <c r="F22" i="1"/>
  <c r="E22" i="1" s="1"/>
  <c r="E21" i="1"/>
  <c r="E20" i="1"/>
  <c r="L19" i="1"/>
  <c r="K19" i="1"/>
  <c r="J19" i="1"/>
  <c r="I19" i="1"/>
  <c r="I16" i="1" s="1"/>
  <c r="H19" i="1"/>
  <c r="G19" i="1"/>
  <c r="F19" i="1"/>
  <c r="E19" i="1"/>
  <c r="L18" i="1"/>
  <c r="K18" i="1"/>
  <c r="J18" i="1"/>
  <c r="I18" i="1"/>
  <c r="I15" i="1" s="1"/>
  <c r="H18" i="1"/>
  <c r="H15" i="1" s="1"/>
  <c r="G18" i="1"/>
  <c r="G15" i="1" s="1"/>
  <c r="F18" i="1"/>
  <c r="L17" i="1"/>
  <c r="K17" i="1"/>
  <c r="J17" i="1"/>
  <c r="I17" i="1"/>
  <c r="H17" i="1"/>
  <c r="G17" i="1"/>
  <c r="G14" i="1" s="1"/>
  <c r="F17" i="1"/>
  <c r="E17" i="1" s="1"/>
  <c r="L16" i="1"/>
  <c r="K16" i="1"/>
  <c r="H16" i="1"/>
  <c r="G16" i="1"/>
  <c r="G13" i="1" s="1"/>
  <c r="F16" i="1"/>
  <c r="L15" i="1"/>
  <c r="K15" i="1"/>
  <c r="J15" i="1"/>
  <c r="F15" i="1"/>
  <c r="L14" i="1"/>
  <c r="K14" i="1"/>
  <c r="J14" i="1"/>
  <c r="H14" i="1"/>
  <c r="L13" i="1"/>
  <c r="K13" i="1"/>
  <c r="H13" i="1"/>
  <c r="G10" i="1" l="1"/>
  <c r="K35" i="1"/>
  <c r="K32" i="1" s="1"/>
  <c r="K9" i="1" s="1"/>
  <c r="J32" i="1"/>
  <c r="J9" i="1" s="1"/>
  <c r="E38" i="1"/>
  <c r="E28" i="1"/>
  <c r="F13" i="1"/>
  <c r="F35" i="1"/>
  <c r="E41" i="1"/>
  <c r="F33" i="1"/>
  <c r="E62" i="1"/>
  <c r="I59" i="1"/>
  <c r="E59" i="1" s="1"/>
  <c r="I33" i="1"/>
  <c r="I35" i="1"/>
  <c r="E36" i="1"/>
  <c r="I25" i="1"/>
  <c r="E25" i="1" s="1"/>
  <c r="I14" i="1"/>
  <c r="E31" i="10"/>
  <c r="F30" i="10"/>
  <c r="F59" i="10" s="1"/>
  <c r="F10" i="10"/>
  <c r="E10" i="10" s="1"/>
  <c r="E28" i="10"/>
  <c r="G30" i="10"/>
  <c r="G59" i="10" s="1"/>
  <c r="G60" i="10" s="1"/>
  <c r="F13" i="10"/>
  <c r="F28" i="10" s="1"/>
  <c r="F14" i="1"/>
  <c r="E49" i="1"/>
  <c r="E18" i="1"/>
  <c r="E16" i="1"/>
  <c r="E44" i="1"/>
  <c r="E15" i="1"/>
  <c r="E37" i="1"/>
  <c r="H35" i="1"/>
  <c r="H32" i="1" s="1"/>
  <c r="H9" i="1" s="1"/>
  <c r="K34" i="1"/>
  <c r="K11" i="1" s="1"/>
  <c r="H47" i="1"/>
  <c r="E47" i="1" s="1"/>
  <c r="G11" i="1"/>
  <c r="H11" i="1"/>
  <c r="L34" i="1"/>
  <c r="L11" i="1" s="1"/>
  <c r="L32" i="1"/>
  <c r="L9" i="1" s="1"/>
  <c r="I34" i="1"/>
  <c r="I11" i="1" s="1"/>
  <c r="J34" i="1"/>
  <c r="J11" i="1" s="1"/>
  <c r="E34" i="1"/>
  <c r="G32" i="1"/>
  <c r="G9" i="1" s="1"/>
  <c r="F47" i="1"/>
  <c r="I32" i="1" l="1"/>
  <c r="E35" i="1"/>
  <c r="F32" i="1"/>
  <c r="E33" i="1"/>
  <c r="I10" i="1"/>
  <c r="I13" i="1"/>
  <c r="E13" i="1" s="1"/>
  <c r="E30" i="10"/>
  <c r="E59" i="10"/>
  <c r="E60" i="10" s="1"/>
  <c r="F60" i="10"/>
  <c r="E11" i="1"/>
  <c r="E14" i="1"/>
  <c r="F10" i="1"/>
  <c r="I9" i="1" l="1"/>
  <c r="E10" i="1"/>
  <c r="E32" i="1"/>
  <c r="F9" i="1"/>
  <c r="E9" i="1" l="1"/>
</calcChain>
</file>

<file path=xl/sharedStrings.xml><?xml version="1.0" encoding="utf-8"?>
<sst xmlns="http://schemas.openxmlformats.org/spreadsheetml/2006/main" count="695" uniqueCount="288">
  <si>
    <t>Оценка расходов (тыс. руб. в ценах соответствующих лет)</t>
  </si>
  <si>
    <t>всего</t>
  </si>
  <si>
    <t>Комитет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</si>
  <si>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</si>
  <si>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</si>
  <si>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</si>
  <si>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Мероприятия, направленные на достижение  цели Федерального проекта "Содействие развитию инфраструктуры субъектов Российской Федерации (муниципальных образований)"</t>
  </si>
  <si>
    <t>№п/п</t>
  </si>
  <si>
    <t>1.1.</t>
  </si>
  <si>
    <t>1.</t>
  </si>
  <si>
    <t>1.2.</t>
  </si>
  <si>
    <t>2.1.</t>
  </si>
  <si>
    <t>2.2.</t>
  </si>
  <si>
    <t>1.3.</t>
  </si>
  <si>
    <t>3.1.</t>
  </si>
  <si>
    <t>3.2.</t>
  </si>
  <si>
    <t>КУМИ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</si>
  <si>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</si>
  <si>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</si>
  <si>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</si>
  <si>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</si>
  <si>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</si>
  <si>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</si>
  <si>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</si>
  <si>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</si>
  <si>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</si>
  <si>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</si>
  <si>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на реализацию мероприятий по установке  автоматизированных индивидуальных тепловых пунктов с погодным и часовым регулированием</t>
  </si>
  <si>
    <t>предоставление межбюджетных трансфертов на замену светильников уличного освещения на энергосберегающие, в том числе ремонт сопутствующего оборудования</t>
  </si>
  <si>
    <t>предоставление межбюджетных трансфертов на проектирование и строительство системы уличного освещения с внедрением энергосберегающего оборудования</t>
  </si>
  <si>
    <t>1.4.</t>
  </si>
  <si>
    <t>Комплекс процессных мероприятий "Поддержание устойчивой работы объектов коммунальной и инженерной инфраструктуры"</t>
  </si>
  <si>
    <t>на реализацию мероприятий по обеспечению устойчивого функционирования объектов теплоснабжения на территории Волховского района</t>
  </si>
  <si>
    <t>Комитет, администрации МО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</si>
  <si>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</si>
  <si>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</si>
  <si>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</si>
  <si>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</si>
  <si>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на  капитальное строительство (реконструкцию) объектов теплоэнергетики, включая  проектно-изыскательские работы </t>
  </si>
  <si>
    <t>Предоставление межбюджетных трансфертов на предоставление бюджетных инвестиций  в объекты  капитального строительства объектов газификации (в том числе проектно-изыскательские работы) собственности муниципальных образований</t>
  </si>
  <si>
    <t>Предоставление межбюджетных трансфертов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Волховского муниципального района</t>
  </si>
  <si>
    <t>На реализацию мероприятий  по повышению надежности и энергетической эффективности</t>
  </si>
  <si>
    <t xml:space="preserve">Перечень объектов, включенных в мероприятия муниципальной программы Волховского муниципального района   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</si>
  <si>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2022 год</t>
  </si>
  <si>
    <t>(наименование программы)</t>
  </si>
  <si>
    <t>Разработка проект организации дорожного движения (ПОДД) Волховского муниципального района</t>
  </si>
  <si>
    <t>Итого по процесной части программы</t>
  </si>
  <si>
    <t>итого расходов по процессной части программы</t>
  </si>
  <si>
    <t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Яхновщина); (АД: д.Усадище-д.Безово, д. Лужа-д. Чаплино-д. Кипуя-д. Новая, д. Глотово-д. Пали, Заднево-Хотово, к железнодорожному тупику г. Волхов, Проезд от д. Смелково)</t>
  </si>
  <si>
    <t>РБ</t>
  </si>
  <si>
    <t>источники финансирования</t>
  </si>
  <si>
    <t>районный бюджет</t>
  </si>
  <si>
    <t>областной бюджет</t>
  </si>
  <si>
    <t>итого</t>
  </si>
  <si>
    <t>Ремонт водогрейного котла КВГМ-2,5-95 №3 на Поселковой газовой котельной по адресу: д. Кисельня, ул. Центральная д.27а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</si>
  <si>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</si>
  <si>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</si>
  <si>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</si>
  <si>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</si>
  <si>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</si>
  <si>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СВЕДЕНИЯ</t>
  </si>
  <si>
    <t>Значения показателей (индикаторов)</t>
  </si>
  <si>
    <t>ед.</t>
  </si>
  <si>
    <t>Количество установленных энергосберегающих  светильников  уличного освещения</t>
  </si>
  <si>
    <t>Количество  разработанных проектов строительства системы уличного освещения</t>
  </si>
  <si>
    <t>%</t>
  </si>
  <si>
    <t>Доля автомобильных дорог общего пользования местного значения вне границ  населенных пунктов в границах Волховского муниципального района  соответствующим  нормативным требованиям</t>
  </si>
  <si>
    <t>Бесперебойное предоставление услуги теплоснабжения</t>
  </si>
  <si>
    <t>1.5.</t>
  </si>
  <si>
    <t xml:space="preserve">предоставление межбюджетных трансфертов на оснащение приборами учета бюджетных учреждений первого уровня, в том числе проектные работы </t>
  </si>
  <si>
    <t>№ п/п</t>
  </si>
  <si>
    <t>Наименование показателя</t>
  </si>
  <si>
    <t>Ед. измерения</t>
  </si>
  <si>
    <t>шт.</t>
  </si>
  <si>
    <t>Показатель  определяется  в соответствии с количеством установленных энергосберегающих светильников на основании муниципальных контрактов</t>
  </si>
  <si>
    <t>Показатель  определяется  в соответствии с количеством разработанных паспортов дорог общего пользования</t>
  </si>
  <si>
    <r>
      <t>Доля автомобильных дорог общего пользования местного значения вне границ  населенных пунктов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границах Волховского муниципального района  соответствующим  нормативным требованиям</t>
    </r>
  </si>
  <si>
    <t>Показатель определяется  в соответствии с финансированием, выделенным на содержание протяженности автодорог вне границ населенных пунктов принятых в муниципальную собственность от протяженности всех автодорог вне границ населенных пунктов принятых в муниципальную собственность</t>
  </si>
  <si>
    <t xml:space="preserve">Показатель определяется в соответствии с проведенным строительством  резервного хозяйства и разработанным ПСД </t>
  </si>
  <si>
    <t>Приложение к плану реализации  мероприятий  N 1</t>
  </si>
  <si>
    <t>Алгоритм формирования                                           (источник, порядок расчета и тд.)</t>
  </si>
  <si>
    <t>Разработка проектно-сметной документации по объекту "Реконструкция газовой котельной с устройством системы обеспечения резервным топливом по адресу: г.Волхов,  Кировский пр., д.20, в том числе проектно-изыскательские работы"</t>
  </si>
  <si>
    <t>Ремонт кровли поселковой газовой котельной, ул. Центральная, д. 27а, д. Кисельня</t>
  </si>
  <si>
    <t>Ремонт участка ЦТС у д. № 8, ул. Песочная, д. Бережки</t>
  </si>
  <si>
    <t>Замена и наладка котлоагрегата КВГМ-2,5-95 № 2 с установкой комбинированной горелки НR92А в котельной м-н Алексино, д. 14а, с. Колчаново</t>
  </si>
  <si>
    <t xml:space="preserve">Ремонт участка центральной теплотрассы от УТ-17 до д. № 5, м-н Алексино, 
с. Колчаново </t>
  </si>
  <si>
    <t>Замена котла № 3 КВГМ-2,5-95, горелочное устройство с форсункой Р200П на котельной № 1, д. 192, ул. Советская, с. Паша</t>
  </si>
  <si>
    <t>Замена котла № 2 КВГМ-1,1-95, горелочное устройство с форсункой Р200П на котельной № 2, д. 108а, ул. Советская, с. Паша</t>
  </si>
  <si>
    <t>Ремонт кирпичной дымовой трубы д. 137, д. Хвалово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</si>
  <si>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</si>
  <si>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1.6.</t>
  </si>
  <si>
    <t>1.7.</t>
  </si>
  <si>
    <t xml:space="preserve">Информационное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</si>
  <si>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1.8.</t>
  </si>
  <si>
    <t>мероприятия по ремонту (замене) объектов теплоснабжения с применением энергоэффетивного оборудования*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</si>
  <si>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</si>
  <si>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5.1.</t>
  </si>
  <si>
    <t>оснащение приборами учета используемых энергетических ресурсов в жилищном фонде, в том числе с использованием интелектуальных приборов учета, и автоматезированных систем и систем диспетчерезации</t>
  </si>
  <si>
    <t>4.1.</t>
  </si>
  <si>
    <t>предоставление бюджетных инвестиций в объекты капитального строительства собственности городских и сельских поселений Волховского муниципального района</t>
  </si>
  <si>
    <t>Комплекс процессных мероприятий "Строительство распределительных газопроводов   для газоснабжения  городских и сельских поселений Волховского муниципального района"</t>
  </si>
  <si>
    <t>Ремонт котла КВГМ-2,5-95  (с. Старая Ладога, ул. Советская, д.30)</t>
  </si>
  <si>
    <t>Ремонт котла КВГМ-1,6-95 (с. Старая Ладога, пр. Волховский, д.12а)</t>
  </si>
  <si>
    <t>Ремонт котла КВГМ-0,63-95 (д. Кисельня, ул. Северная, д.6 БМК)</t>
  </si>
  <si>
    <t>Ремонт котла КВГМ-2,5-95 (п. Селиваново, ул. Первомайская, д.2Б)</t>
  </si>
  <si>
    <t>Ремонт котла КВГМ-2,5-95 (д. Усадище у д.1)</t>
  </si>
  <si>
    <t>Ремонт отопления в здании Дома культуры МБУКС «КСК-Алексино»</t>
  </si>
  <si>
    <t>Приобретение сетевого и подпиточного насосов для котельной расположенной по адресу: с.Колчаново, ул.Молодежная д.11</t>
  </si>
  <si>
    <t>первичный пуск природного газа п.Селиваново с целью подключения жилых домов  к природному газу</t>
  </si>
  <si>
    <t>Комплекс процессных мероприятий "Реализация мероприятий, направленных на предотврещение и снижение негативного воздействия на окружающую среду, сохранение и восстановление окружающей среды"</t>
  </si>
  <si>
    <t>предоставление межбюджетных трансфертов на мероприятия по ликвидации мест несанкционированного размещения отходов и озеленение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</si>
  <si>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2023 год</t>
  </si>
  <si>
    <t>Приложение к плану реализации  мероприятий  N 2</t>
  </si>
  <si>
    <t>разработка схемы газоснабжения населенных пунктов МО Пашское СП</t>
  </si>
  <si>
    <t>МО Бережковское СП</t>
  </si>
  <si>
    <t>МО Вындиноостровское СП</t>
  </si>
  <si>
    <t>МО Иссадское СП</t>
  </si>
  <si>
    <t>МО Колчановское СП</t>
  </si>
  <si>
    <t>МО Кисельнинское СП</t>
  </si>
  <si>
    <t>МО Потанинское СП</t>
  </si>
  <si>
    <t>МО Пашское СП</t>
  </si>
  <si>
    <t>МО Хваловское СП</t>
  </si>
  <si>
    <t>МО Свирицкое СП</t>
  </si>
  <si>
    <t>МО Староладожское СП</t>
  </si>
  <si>
    <t>МО Усадищенское СП</t>
  </si>
  <si>
    <t>МО Селивановское СП</t>
  </si>
  <si>
    <t>МО Новоладожское ГП</t>
  </si>
  <si>
    <t>МО Сясьстройское ГП</t>
  </si>
  <si>
    <t>МО г. Волхов</t>
  </si>
  <si>
    <t>замена светильников уличного освещения на территории МО Вындиноостровское СП</t>
  </si>
  <si>
    <t>1.9.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</si>
  <si>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</si>
  <si>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оплата электроэнергии за уличное освещение МО Свирицкое СП</t>
  </si>
  <si>
    <t>оплата электроэнергии за уличное освещение МО Староладожское СП</t>
  </si>
  <si>
    <t>1.10.</t>
  </si>
  <si>
    <t>Предоставление  иных межбюджетных трансфертов  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</si>
  <si>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 xml:space="preserve">оплата расходов по энергосервисным контрактам, заключенным МО Староладожское СП  на  модернизацию системы наружного (уличного) освещения </t>
  </si>
  <si>
    <t>Приобретение мазутного насоса Ш 80-2,5-37,5/2,5 с обвязкой трубами на котельную №2 по адресу: с.Паша, ул.Советская, д.108</t>
  </si>
  <si>
    <t>на разработку схем газоснабжения населенных пунктов Усадищенского сельского поселения</t>
  </si>
  <si>
    <t>на первичный пуск природного газа в с.Старая Ладога с целью подключения жилых домов к природному газу</t>
  </si>
  <si>
    <t>на разработку схемы газоснабжения муниципального образования Потанинское сельское поселение</t>
  </si>
  <si>
    <t>Комплекс процессных мероприятий "Реализация мероприятий, направленных на предотвращение и снижение негативного воздействия на окружающую среду, сохранение и восстановление природной среды"</t>
  </si>
  <si>
    <t>предоставление иных межбюджетных трансфертов на мероприятия по ликвидации мест несанкционированного размещения отходов и озеленение</t>
  </si>
  <si>
    <t>Муниципальное образование Иссадское сельское поселение</t>
  </si>
  <si>
    <t>Муниципальное образование Колчановское сельское поселение</t>
  </si>
  <si>
    <t>Муниципальное образование Селивановское сельское поселение</t>
  </si>
  <si>
    <t>Муниципальное образование Староладожское сельское поселение</t>
  </si>
  <si>
    <t>Муниципальное образование Хваловское сельское поселение</t>
  </si>
  <si>
    <t>Размер возмещения части затрат поселений по оплате энергетических ресурсов</t>
  </si>
  <si>
    <t>Размер перечисленных трансфертов на мероприятия по ликвидации мест несанкционированного размещения отходов и озеленение</t>
  </si>
  <si>
    <t>Показатель  определяется в соответствии  с размером перечисленным межбюджетных трансфертов</t>
  </si>
  <si>
    <t>2025 год</t>
  </si>
  <si>
    <t>Проектная часть</t>
  </si>
  <si>
    <t>Итого  по проектной части программы</t>
  </si>
  <si>
    <t>Прпоектная часть</t>
  </si>
  <si>
    <t>Наименование муниципальной программы и направления расходов</t>
  </si>
  <si>
    <t>Замена котла КВГМ-2,5-95 №1 с установкой комбинированной горелки HR92А в котельной д. Бережки</t>
  </si>
  <si>
    <t>Замена резервуара № 2 аварийной подпитки тепловой сети котельной в д.Вындин Остров</t>
  </si>
  <si>
    <t>Замена резервуара № 3 аварийной подпитки тепловой сети котельной в д.Вындин Остров</t>
  </si>
  <si>
    <t>Замена бака аккумулятора 400 м. куб. г. Новая Ладога</t>
  </si>
  <si>
    <t>Замена котла КВГМ-1,6-95 №3 на отопительной котельной с. Старая Ладога</t>
  </si>
  <si>
    <t xml:space="preserve">Ремонт участка теплосети от ТК-11 до дома №127 д. Усадище </t>
  </si>
  <si>
    <t>Ремонт кровли здания котельной д. 137 д. Хвалово</t>
  </si>
  <si>
    <t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Судемьет,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Яхновщина, д. Селиверстово, СНТ "Пупышево", садоводству "Брусничка", д. Хамонтово 2 уч, д. Яхново, д. Большая Весь, д. Теребонижье, д. Конец, д. Жупкино, д. Столбово уч.1, д. Столбово уч 2, д. Воскресенское, д. Остров, д. Погостище, д. Извоз южный подъезд); (АД: д.Усадище-д.Безово, д. Лужа-д. Чаплино-д. Кипуя - д.Новая, д. Глотово-д. Пали, Заднево-Хотово, к железнодорожному тупику г. Волхов, Проезд от д. Смелково до а/д "Паша-Часовенское-Кайавкса", Подвязье-Безово, у д. Кути,)</t>
  </si>
  <si>
    <t>Разработка ПСД и проведение гос. экспертизы ПСД по объекту "Реконструкция газовой котельной  с устройством системы обеспечения  резервным топливом  по адресу: г.Волхов,  Кировский пр., д.20, в том числе проектно-изыскательские работы"</t>
  </si>
  <si>
    <t xml:space="preserve"> первичный пуск природного газа  по объекту: распределительный газопровод по ул. Новая, ул. Поземская и мкр-ну «Стрековец» в с. Старая Ладога»</t>
  </si>
  <si>
    <t>Ремонт котлоагрегата КВГМ-20-150 с заменой поверхности нагрева, КИПиА, оборудования и наладкой котла в г. Новая Ладога</t>
  </si>
  <si>
    <t>Замена котла КВГМ-1,6-95 №1 на модульной газовой  котельной с. Старая Ладога</t>
  </si>
  <si>
    <t>Замена котла КВГМ-1,1-95 №1, горелочное устройство с форсункой З200П на котельной №3, по адресу: с. Паша, ул. Павла Нечесанова, д.23б</t>
  </si>
  <si>
    <t>Замена оборудования котлоагрегата КВГМ-1,1-95 в котельной д. 36а в котельной по ул. Новая Свирица п. Свирица</t>
  </si>
  <si>
    <t>оплата электроэнергии за уличное освещение МО Вындиноостровское СП</t>
  </si>
  <si>
    <t>оплата электроэнергии за уличное освещение МО Колчановское СП</t>
  </si>
  <si>
    <t>Предоставление иных межбюджетных трансфертов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</si>
  <si>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>оплата электроэнергии за уличное освещение МО Бережковское СП</t>
  </si>
  <si>
    <t>оплата электроэнергии за уличное освещение МО г. Волхов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</si>
  <si>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2024 год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</si>
  <si>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</si>
  <si>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Реконструкция газовой котельной с устройством системы обеспечения резервным топливом по адресу: Ленинградская область, г. Волхов, Кировский пр., д. 20, в том числе проектно-изыскательские работы</t>
  </si>
  <si>
    <t>Разработка ПСД по объекту: «Реконструкция котельной с устройством системы обеспечения резервным топливом котельной, расположенной по адресу: д. Иссад, ул. Лесная, д. 3»</t>
  </si>
  <si>
    <t>Разработка ПСД по объекту: «Реконструкция модульной газовой отельной с устройством системы обеспечения резервным топливом котельной, по адресу: Ленинградская область, Волховский район, деревня Кисельня улица Северная, д.6, в том числе проектно-изыскательские работы»</t>
  </si>
  <si>
    <t>Разработка ПСД по объекту: «Реконструкция поселковой газовой котельной с устройством системы обеспечения резервным топливом котельной, по адресу: Ленинградская область, Волховский район, деревня Кисельня улица Центральная, д.27А, в том числе проектно-изыскательские работы»</t>
  </si>
  <si>
    <t>Разработка ПСД по объекту: «Реконструкция котельной с устройством системы обеспечения резервным топливом котельной, по адресу: Ленинградская область, Волховский район, село Колчаново, Молодежная, д.11»</t>
  </si>
  <si>
    <t>Разработка ПСД по объекту: «Реконструкция котельной с устройством системы обеспечения резервным топливом котельной, по адресу: Ленинградская область, Волховский район, село Колчаново, мкр. Алексино, д.14»</t>
  </si>
  <si>
    <t xml:space="preserve">Разработка ПСД по объекту: «Реконструкция котельной с резервным топливом по адресу: Ленинградская область, Волховский район, д. Бережки, ул. Придорожная, д. 2а» </t>
  </si>
  <si>
    <t xml:space="preserve">Разработка ПСД по объекту: «Реконструкция котельной с устройством системы обеспечения резервным топливом, по адресу: с. Старая Ладога, пр. Волховский, д.12а» </t>
  </si>
  <si>
    <t xml:space="preserve">Разработка ПСД по объекту: «Реконструкция котельной с устройством системы обеспечения резервным топливом, по адресу: с. Старая Ладога, ул. Советская, д.30» </t>
  </si>
  <si>
    <t xml:space="preserve">Разработка ПСДпо объекту: «Реконструкция котельной с устройством системы обеспечения резервным топливом по адресу: дер.Потанино, 11А»   </t>
  </si>
  <si>
    <t xml:space="preserve">Разработка ПСД по объекту: «Реконструкция газовой котельной с устройством системы обеспечения резервным топливом по адресу:Ленинградская область, Волховский район, д. Усадище, д.1» 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</si>
  <si>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</si>
  <si>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</si>
  <si>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 xml:space="preserve">МО Потанинское СП 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</si>
  <si>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</si>
  <si>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</si>
  <si>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осуществление технического присоединения к электрическим сетям линий уличного освещения</t>
  </si>
  <si>
    <t>подведение теплосети от ТК-2 до УТ-18 блок-контейнер, д. Вындин Остров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</si>
  <si>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</si>
  <si>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</si>
  <si>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</si>
  <si>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</si>
  <si>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2026 год</t>
  </si>
  <si>
    <t>осуществление технологического присоединения к электрическим сетям линий уличного освещения населенных пунктов Пашского сельского поселения</t>
  </si>
  <si>
    <t>Комитет, администрации МО, РСО</t>
  </si>
  <si>
    <t>Получение разрешения СЗУ Ростехнадзора по объектам жилого фонда, находящегося в собственности Волховского муниципального района</t>
  </si>
  <si>
    <t>Замена резервуара аварийной подпитки тепловой сети котельной, по адресу: с. Старая Ладога, пр. Волховский, д.12а</t>
  </si>
  <si>
    <t>Сбор и сдача документов в СЗУ Ростехнадзора на получение разрешения на допуск в эксплуатацию тепловых энергоустановок жилого дома: с. Старая Ладога, мкр. "Барский", д.12</t>
  </si>
  <si>
    <t>2.3.</t>
  </si>
  <si>
    <t>На мероприятия по ликвидации мест несанкционированного размещения отходов</t>
  </si>
  <si>
    <t>На мероприятия по озеленению</t>
  </si>
  <si>
    <t>Ассигнования</t>
  </si>
  <si>
    <t>приобретение насосного оборудования на газовую котельную по адресу: д. Иссад, ул. Лесная, д.3</t>
  </si>
  <si>
    <t>содержание сетей газоснабжения, находящихся в собственности Потанинского СП</t>
  </si>
  <si>
    <t>2.4.</t>
  </si>
  <si>
    <t>Иные межбюджетные трансферты на получение разрешения СЗУ Ростехнадзора на допуск в эксплуатацию теплопотребляющих установок по объектам культуры, находящимся в собственности поселений</t>
  </si>
  <si>
    <t>проведение пуско-наладочных работ теплопотребляющей установки здания МБУКиС «КСК-Паша»</t>
  </si>
  <si>
    <t>2.5.</t>
  </si>
  <si>
    <t>на содержание дорог в зимнее время (с октября по декабрь 2024 года)</t>
  </si>
  <si>
    <t>на технологическое присоединение, необходимое для освещения автомобильной дороги, расположенной по адресу: Сясьстройское городское поселение, проезд к д.Пехалево</t>
  </si>
  <si>
    <t>на работы по освещению автомобильной дороги, расположенной по адресу: Сясьстройское городское поселение, проезд к д.Пехалево</t>
  </si>
  <si>
    <t>предоставление иных межбюджетных трансфертов на реализацию мероприятий по обеспечению устойчивого функционирования объектов теплоснабжения на территории Ленинградской области</t>
  </si>
  <si>
    <t>Ремонт кровли здания котельной по адресу: Ленинградская область, Волховский район, д. Иссад, ул. Лесная д.3</t>
  </si>
  <si>
    <t>Замена аварийного участка теплосети от модульной газовой котельной по адресу: д.Кисельня, ул.Северная д.6 к зданиям ЛОГБУ «Волховский ПНИ»</t>
  </si>
  <si>
    <t>Капитальный ремонт участка  центральной теплотрассы, расположенной по адресу: Ленинградская область, Волховский район, с. Колчаново, мкр. Алексино, ориентир от УТ-6 до УТ-8, общей протяженностью 307 м (в однотрубном исчислении)</t>
  </si>
  <si>
    <t>Капитальный ремонт участка центральной теплотрассы, расположенной по адресу: Ленинградская область, Волховский район, с. Колчаново, ул. Чернецкое, ориентир от УТ 3 до д.д. №№ 73, 75, 77, 97, ул. Железнодорожная, д. № 81, общей протяженностью 762 м (в однотрубном исполнении)</t>
  </si>
  <si>
    <t>Капитальный ремонт здания котельной в части капитального ремонта кровли, расположенной по адресу: д. Потанино, д.11А</t>
  </si>
  <si>
    <t>Капитальный ремонт котельной в части замены котлоагрегата КВГМ-2,5-95 №3, расположенной по адресу: д. Потанино, д.11А</t>
  </si>
  <si>
    <t>Замена участка теплосети от дет. Сада с. Селиваново ул. Школьная, 8 до ул. Торфяников, 12</t>
  </si>
  <si>
    <t>Иные межбюджетные трансферты на содержание коммунальных объектов, в том числе обеспечение их функционирования</t>
  </si>
  <si>
    <t xml:space="preserve">замена горелки водогрейного котла КВГМ-2,5-95 в Поселковой газовой котельной д. Кисельня, ул. Центральная, Д.27А  </t>
  </si>
  <si>
    <t>оплата электроэнергии за уличное освещение Вындиноостровское СП</t>
  </si>
  <si>
    <t>оплата электроэнергии за уличное освещение Иссадское СП</t>
  </si>
  <si>
    <t>оплата электроэнергии за уличное освещение Пашское СП</t>
  </si>
  <si>
    <t>замена уличного освещения в д. Глядково ул. Лесная Иссадское СП</t>
  </si>
  <si>
    <t>приобретение, установка (замена) светильников уличного освещения на территории Вындиноостровского СП</t>
  </si>
  <si>
    <t>Капитальный ремонт котельной д. Вындин Остров, ул. Школьная, д. 33 в части замены котлоагрегата КВГМ-2,5-95 с установкой комбинированной горелки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</si>
  <si>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</si>
  <si>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</si>
  <si>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</si>
  <si>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</si>
  <si>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</si>
  <si>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</si>
  <si>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</si>
  <si>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</si>
  <si>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2027 год</t>
  </si>
  <si>
    <t>итого расходов по проектной части прогаммы</t>
  </si>
  <si>
    <t>Иные межбюджетные трансферты на осуществление технического присоединения к электрическим сетям линий уличного освещения системы наружного (уличного) освещения</t>
  </si>
  <si>
    <t xml:space="preserve"> Получение разрешения СЗУ Ростехнадзора по объектам жилого фонда, находящегося в собственности Волховского муниципального района</t>
  </si>
  <si>
    <t>2028 год</t>
  </si>
  <si>
    <t>2029 год</t>
  </si>
  <si>
    <t>2030 год</t>
  </si>
  <si>
    <t>Количество  установленных энергоэффективных светильников уличного освещения</t>
  </si>
  <si>
    <t>Показатель  определяется в соответствии  с количеством разработанных проектов на основании  муниципальных контрактов</t>
  </si>
  <si>
    <t xml:space="preserve">Размер перечисленных трансфертов на мероприятия по содержанию коммунальных объектов, в том числе обеспечение их функционирования </t>
  </si>
  <si>
    <t xml:space="preserve">Размер перечисленных трансфертов на мероприятия по содержанию коммунальных объектов, в том числе обеспечение их функционирования  </t>
  </si>
  <si>
    <t>"Обеспечение устойчивого функционирования и развития транспортной системы, дорожной, коммунальной и инженерной инфраструктуры                                                                              в Волхловском муниципальном районе" на 2026 год</t>
  </si>
  <si>
    <t>Бережковское СП</t>
  </si>
  <si>
    <t>Староладожское СП</t>
  </si>
  <si>
    <t>Сясьстройское ГП</t>
  </si>
  <si>
    <t>Новоладожское ГП</t>
  </si>
  <si>
    <t>Колчановское СП</t>
  </si>
  <si>
    <t xml:space="preserve">иные межбюджетные трансферты на проектирование, строительство и (или) устройство системы уличного освещения </t>
  </si>
  <si>
    <t>проектная часть</t>
  </si>
  <si>
    <t>процессная часть</t>
  </si>
  <si>
    <r>
      <t xml:space="preserve">2025 год </t>
    </r>
    <r>
      <rPr>
        <sz val="8"/>
        <rFont val="Times New Roman"/>
        <family val="1"/>
        <charset val="204"/>
      </rPr>
      <t>(базовое значение)</t>
    </r>
  </si>
  <si>
    <t>Приложение 3 к муниципальной программе</t>
  </si>
  <si>
    <t>Приложение 2 к муниципальной программе</t>
  </si>
  <si>
    <t xml:space="preserve">Порядок сбора информации и методика расчета показателей муниципальной программы Волховского муниципального района «Обеспечение устойчивого функционирования и развития дорожной, коммунальной и инженерной инфраструктуры в Волховском муниципальном районе»
</t>
  </si>
  <si>
    <t xml:space="preserve">о показателях (индикаторах) муниципальной программы  Волховского муниципального района «Обеспечение устойчивого функционирования и развития дорожной, коммунальной и инженерной инфраструктуры в Волховском муниципальном районе» и их значениях </t>
  </si>
  <si>
    <t>Приложение 1 к муниципальной программе</t>
  </si>
  <si>
    <t>Комплекс процессных мероприятий «Развитие автомобильных дорог общего пользования и объектов дорожного хозяйства на межпоселенчиских территориях»</t>
  </si>
  <si>
    <t>Комплекс процессных мероприятий «Поддержание устойчивой работы объектов коммунальной и инженерной инфраструктуры»</t>
  </si>
  <si>
    <t>Комплекс процессных мероприятий «Организация уличного освещения на территории Волховского муниципального района»</t>
  </si>
  <si>
    <t>Муниципальный проект Волховского муниципального района «Ликвидация мест несанкционированного размещения отходов и озеленение на территории муниципальных образований Волховского муниципального района»</t>
  </si>
  <si>
    <t>Отраслевой проект «Обеспечение надежности и качества снабжения населения и организаций Ленинградской области электрической и тепловой энергией»</t>
  </si>
  <si>
    <t>КУМИ, МКУ «ТХЭС»</t>
  </si>
  <si>
    <t>МКУ «ТХЭС»</t>
  </si>
  <si>
    <t>План реализации муниципальной программы  Волховского муниципального района
«Обеспечение устойчивого функционирования и развития дорожной, коммунальной и инженерной инфраструктуры в Волховском муниципальном районе»</t>
  </si>
  <si>
    <t>Муниципальная программа Волховского муниципального района «Обеспечение устойчивого функционирования и развития дорожной, коммунальной и инженерной инфраструктуры в Волхловском муниципальном районе»</t>
  </si>
  <si>
    <t>"Обеспечение устойчивого функционирования и развития транспортной системы, дорожной, коммунальной и инженерной инфраструктуры                                                                              в Волхловском муниципальном районе" на 2027 год</t>
  </si>
  <si>
    <t>Устройство уличного освещения с. Старая Ладога, микрорайон Стрековец</t>
  </si>
  <si>
    <t>Проектирование и строительство линии уличного освещения с установкой светодиодных светильников в д. Немятово-2 ул. Сосновая Иссадское СП</t>
  </si>
  <si>
    <t>Проектирование и строительство линии уличного освещения с установкой светодиодных светильников в д. Юшково ул. Новоладожская  Иссадское СП</t>
  </si>
  <si>
    <t>Устройство уличного освещения в д. Немятово-2, ул. Береговая Иссадское СП</t>
  </si>
  <si>
    <t>Устройство уличного освещения  в д. Иссад мкр. Куршавель Иссадское СП</t>
  </si>
  <si>
    <t>Устройство уличного освещения  в д. Горчаковщина Иссадское СП</t>
  </si>
  <si>
    <t>Устройство уличного освещения  в д. Златынь  Иссадское СП</t>
  </si>
  <si>
    <t>Проектирование и строительство линии уличного освещения с установкой светодиодных светильников в д. Немятово-2,ул. Луговая, ул. Дачная, ул. Вересковая   Иссадское СП</t>
  </si>
  <si>
    <t>Устройство уличного освещения  в д. Поляша Иссадское СП</t>
  </si>
  <si>
    <t>Устройство уличного освещения  в д. Бабино Иссадское 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</si>
</sst>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0" fillId="5" borderId="0" xfId="0" applyFill="1"/>
    <xf numFmtId="0" fontId="6" fillId="5" borderId="12" xfId="0" applyFont="1" applyFill="1" applyBorder="1" applyAlignment="1">
      <alignment vertical="center" wrapText="1"/>
    </xf>
    <xf numFmtId="0" fontId="0" fillId="0" borderId="12" xfId="0" applyBorder="1"/>
    <xf numFmtId="0" fontId="7" fillId="5" borderId="12" xfId="0" applyFont="1" applyFill="1" applyBorder="1" applyAlignment="1">
      <alignment vertical="center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 wrapText="1"/>
    </xf>
    <xf numFmtId="0" fontId="7" fillId="5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7" fillId="5" borderId="15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2" fontId="6" fillId="5" borderId="12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vertical="center" wrapText="1"/>
    </xf>
    <xf numFmtId="2" fontId="6" fillId="5" borderId="12" xfId="0" applyNumberFormat="1" applyFont="1" applyFill="1" applyBorder="1" applyAlignment="1">
      <alignment vertical="center" wrapText="1"/>
    </xf>
    <xf numFmtId="165" fontId="10" fillId="0" borderId="12" xfId="0" applyNumberFormat="1" applyFont="1" applyBorder="1"/>
    <xf numFmtId="165" fontId="11" fillId="0" borderId="12" xfId="0" applyNumberFormat="1" applyFont="1" applyBorder="1"/>
    <xf numFmtId="165" fontId="11" fillId="5" borderId="12" xfId="0" applyNumberFormat="1" applyFont="1" applyFill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0" fillId="0" borderId="12" xfId="0" applyNumberFormat="1" applyFont="1" applyBorder="1" applyAlignment="1">
      <alignment vertical="center" wrapText="1"/>
    </xf>
    <xf numFmtId="165" fontId="11" fillId="5" borderId="12" xfId="0" applyNumberFormat="1" applyFont="1" applyFill="1" applyBorder="1" applyAlignment="1">
      <alignment vertical="center" wrapText="1"/>
    </xf>
    <xf numFmtId="0" fontId="7" fillId="5" borderId="15" xfId="0" applyNumberFormat="1" applyFont="1" applyFill="1" applyBorder="1" applyAlignment="1">
      <alignment horizontal="center" vertical="center" wrapText="1"/>
    </xf>
    <xf numFmtId="0" fontId="7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15" fillId="5" borderId="12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6" fillId="5" borderId="13" xfId="0" applyNumberFormat="1" applyFont="1" applyFill="1" applyBorder="1" applyAlignment="1">
      <alignment horizontal="center" vertical="center" wrapText="1"/>
    </xf>
    <xf numFmtId="165" fontId="11" fillId="0" borderId="12" xfId="0" applyNumberFormat="1" applyFont="1" applyBorder="1" applyAlignment="1">
      <alignment horizontal="right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6" fillId="5" borderId="12" xfId="0" applyNumberFormat="1" applyFont="1" applyFill="1" applyBorder="1" applyAlignment="1">
      <alignment horizontal="center" vertical="center" wrapText="1"/>
    </xf>
    <xf numFmtId="0" fontId="6" fillId="5" borderId="12" xfId="0" applyNumberFormat="1" applyFont="1" applyFill="1" applyBorder="1" applyAlignment="1">
      <alignment horizontal="left" vertical="center" wrapText="1"/>
    </xf>
    <xf numFmtId="165" fontId="10" fillId="5" borderId="12" xfId="0" applyNumberFormat="1" applyFont="1" applyFill="1" applyBorder="1" applyAlignment="1">
      <alignment vertical="center" wrapText="1"/>
    </xf>
    <xf numFmtId="165" fontId="11" fillId="5" borderId="12" xfId="0" applyNumberFormat="1" applyFont="1" applyFill="1" applyBorder="1" applyAlignment="1">
      <alignment horizontal="right"/>
    </xf>
    <xf numFmtId="165" fontId="10" fillId="5" borderId="12" xfId="0" applyNumberFormat="1" applyFont="1" applyFill="1" applyBorder="1"/>
    <xf numFmtId="0" fontId="11" fillId="5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5" fillId="0" borderId="12" xfId="0" applyFont="1" applyBorder="1" applyAlignment="1">
      <alignment vertical="top" wrapText="1"/>
    </xf>
    <xf numFmtId="0" fontId="4" fillId="5" borderId="12" xfId="0" applyFont="1" applyFill="1" applyBorder="1" applyAlignment="1">
      <alignment horizontal="left" vertical="center" wrapText="1"/>
    </xf>
    <xf numFmtId="0" fontId="6" fillId="5" borderId="21" xfId="0" applyNumberFormat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 wrapText="1"/>
    </xf>
    <xf numFmtId="0" fontId="6" fillId="5" borderId="19" xfId="0" applyNumberFormat="1" applyFont="1" applyFill="1" applyBorder="1" applyAlignment="1">
      <alignment vertical="center" wrapText="1"/>
    </xf>
    <xf numFmtId="165" fontId="11" fillId="4" borderId="12" xfId="0" applyNumberFormat="1" applyFont="1" applyFill="1" applyBorder="1"/>
    <xf numFmtId="16" fontId="6" fillId="5" borderId="13" xfId="0" applyNumberFormat="1" applyFont="1" applyFill="1" applyBorder="1" applyAlignment="1">
      <alignment horizontal="center" vertical="center" wrapText="1"/>
    </xf>
    <xf numFmtId="165" fontId="11" fillId="6" borderId="12" xfId="0" applyNumberFormat="1" applyFont="1" applyFill="1" applyBorder="1" applyAlignment="1">
      <alignment vertical="center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164" fontId="11" fillId="0" borderId="12" xfId="0" applyNumberFormat="1" applyFont="1" applyBorder="1" applyAlignment="1">
      <alignment horizontal="right"/>
    </xf>
    <xf numFmtId="164" fontId="7" fillId="5" borderId="13" xfId="0" applyNumberFormat="1" applyFont="1" applyFill="1" applyBorder="1" applyAlignment="1">
      <alignment horizontal="center" vertical="center" wrapText="1"/>
    </xf>
    <xf numFmtId="2" fontId="7" fillId="5" borderId="13" xfId="0" applyNumberFormat="1" applyFont="1" applyFill="1" applyBorder="1" applyAlignment="1">
      <alignment vertical="center" wrapText="1"/>
    </xf>
    <xf numFmtId="0" fontId="7" fillId="5" borderId="13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6" fillId="5" borderId="15" xfId="0" applyNumberFormat="1" applyFont="1" applyFill="1" applyBorder="1" applyAlignment="1">
      <alignment horizontal="left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17" fillId="5" borderId="12" xfId="0" applyFont="1" applyFill="1" applyBorder="1" applyAlignment="1">
      <alignment horizontal="right" vertical="center" wrapText="1"/>
    </xf>
    <xf numFmtId="164" fontId="18" fillId="0" borderId="12" xfId="0" applyNumberFormat="1" applyFont="1" applyBorder="1" applyAlignment="1">
      <alignment horizontal="right"/>
    </xf>
    <xf numFmtId="0" fontId="5" fillId="5" borderId="12" xfId="0" applyFont="1" applyFill="1" applyBorder="1" applyAlignment="1">
      <alignment vertical="center" wrapText="1"/>
    </xf>
    <xf numFmtId="2" fontId="0" fillId="0" borderId="0" xfId="0" applyNumberFormat="1" applyAlignment="1">
      <alignment horizontal="center"/>
    </xf>
    <xf numFmtId="2" fontId="11" fillId="4" borderId="12" xfId="0" applyNumberFormat="1" applyFont="1" applyFill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7" fillId="0" borderId="12" xfId="0" applyNumberFormat="1" applyFont="1" applyBorder="1" applyAlignment="1">
      <alignment horizontal="center"/>
    </xf>
    <xf numFmtId="2" fontId="20" fillId="0" borderId="12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5" borderId="15" xfId="0" applyNumberFormat="1" applyFont="1" applyFill="1" applyBorder="1" applyAlignment="1">
      <alignment horizontal="left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165" fontId="11" fillId="0" borderId="12" xfId="0" applyNumberFormat="1" applyFont="1" applyBorder="1" applyAlignment="1">
      <alignment vertical="center"/>
    </xf>
    <xf numFmtId="0" fontId="6" fillId="5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165" fontId="11" fillId="4" borderId="12" xfId="0" applyNumberFormat="1" applyFont="1" applyFill="1" applyBorder="1" applyAlignment="1">
      <alignment vertical="center" wrapText="1"/>
    </xf>
    <xf numFmtId="165" fontId="11" fillId="0" borderId="12" xfId="0" applyNumberFormat="1" applyFont="1" applyBorder="1" applyAlignment="1">
      <alignment vertical="center" wrapText="1"/>
    </xf>
    <xf numFmtId="0" fontId="0" fillId="0" borderId="0" xfId="0" applyFont="1"/>
    <xf numFmtId="0" fontId="18" fillId="0" borderId="12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164" fontId="11" fillId="5" borderId="12" xfId="0" applyNumberFormat="1" applyFont="1" applyFill="1" applyBorder="1" applyAlignment="1">
      <alignment horizontal="right"/>
    </xf>
    <xf numFmtId="0" fontId="18" fillId="0" borderId="12" xfId="0" applyFont="1" applyBorder="1" applyAlignment="1">
      <alignment horizontal="center" vertical="top" wrapText="1"/>
    </xf>
    <xf numFmtId="165" fontId="20" fillId="0" borderId="12" xfId="0" applyNumberFormat="1" applyFont="1" applyBorder="1"/>
    <xf numFmtId="165" fontId="18" fillId="4" borderId="12" xfId="0" applyNumberFormat="1" applyFont="1" applyFill="1" applyBorder="1" applyAlignment="1">
      <alignment vertical="center" wrapText="1"/>
    </xf>
    <xf numFmtId="165" fontId="18" fillId="5" borderId="12" xfId="0" applyNumberFormat="1" applyFont="1" applyFill="1" applyBorder="1" applyAlignment="1">
      <alignment vertical="center" wrapText="1"/>
    </xf>
    <xf numFmtId="0" fontId="18" fillId="0" borderId="12" xfId="0" applyFont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18" fillId="0" borderId="12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23" fillId="0" borderId="0" xfId="0" applyFont="1"/>
    <xf numFmtId="0" fontId="18" fillId="0" borderId="12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 wrapText="1"/>
    </xf>
    <xf numFmtId="0" fontId="18" fillId="5" borderId="17" xfId="0" applyFont="1" applyFill="1" applyBorder="1" applyAlignment="1">
      <alignment horizontal="center" vertical="top" wrapText="1"/>
    </xf>
    <xf numFmtId="0" fontId="18" fillId="5" borderId="16" xfId="0" applyFont="1" applyFill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3" fillId="4" borderId="11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16" fontId="6" fillId="0" borderId="2" xfId="0" applyNumberFormat="1" applyFont="1" applyBorder="1" applyAlignment="1">
      <alignment horizontal="center"/>
    </xf>
    <xf numFmtId="0" fontId="4" fillId="2" borderId="1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5" fillId="4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5" fillId="2" borderId="8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5" borderId="14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2" fontId="6" fillId="5" borderId="13" xfId="0" applyNumberFormat="1" applyFont="1" applyFill="1" applyBorder="1" applyAlignment="1">
      <alignment horizontal="left" vertical="center" wrapText="1"/>
    </xf>
    <xf numFmtId="2" fontId="6" fillId="5" borderId="15" xfId="0" applyNumberFormat="1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164" fontId="6" fillId="5" borderId="15" xfId="0" applyNumberFormat="1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left" vertical="center" wrapText="1"/>
    </xf>
    <xf numFmtId="0" fontId="6" fillId="5" borderId="19" xfId="0" applyNumberFormat="1" applyFont="1" applyFill="1" applyBorder="1" applyAlignment="1">
      <alignment horizontal="left" vertical="center" wrapText="1"/>
    </xf>
    <xf numFmtId="0" fontId="6" fillId="5" borderId="15" xfId="0" applyNumberFormat="1" applyFont="1" applyFill="1" applyBorder="1" applyAlignment="1">
      <alignment horizontal="left" vertical="center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9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64" fontId="6" fillId="5" borderId="19" xfId="0" applyNumberFormat="1" applyFont="1" applyFill="1" applyBorder="1" applyAlignment="1">
      <alignment horizontal="center" vertical="center" wrapText="1"/>
    </xf>
    <xf numFmtId="2" fontId="6" fillId="5" borderId="19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2" fontId="11" fillId="5" borderId="22" xfId="0" applyNumberFormat="1" applyFont="1" applyFill="1" applyBorder="1" applyAlignment="1">
      <alignment horizontal="left" vertical="center" wrapText="1"/>
    </xf>
    <xf numFmtId="2" fontId="11" fillId="5" borderId="23" xfId="0" applyNumberFormat="1" applyFont="1" applyFill="1" applyBorder="1" applyAlignment="1">
      <alignment horizontal="left"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6" fillId="5" borderId="12" xfId="0" applyNumberFormat="1" applyFont="1" applyFill="1" applyBorder="1" applyAlignment="1">
      <alignment horizontal="center" vertical="center" wrapText="1"/>
    </xf>
    <xf numFmtId="0" fontId="6" fillId="5" borderId="12" xfId="0" applyNumberFormat="1" applyFont="1" applyFill="1" applyBorder="1" applyAlignment="1">
      <alignment horizontal="left" vertical="center" wrapText="1"/>
    </xf>
    <xf numFmtId="2" fontId="11" fillId="5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tabSelected="1" view="pageBreakPreview" zoomScale="120" zoomScaleNormal="100" zoomScaleSheetLayoutView="120" workbookViewId="0">
      <selection activeCell="B9" sqref="B9:L9"/>
    </sheetView>
  </sheetViews>
  <sheetFormatPr defaultRowHeight="15" x14ac:dyDescent="0.25"/>
  <cols>
    <col min="1" max="1" width="2.28515625" style="80" customWidth="1"/>
    <col min="2" max="2" width="6.140625" style="80" customWidth="1"/>
    <col min="3" max="3" width="38.28515625" style="80" customWidth="1"/>
    <col min="4" max="4" width="12.5703125" style="80" customWidth="1"/>
    <col min="5" max="6" width="11.42578125" style="80" customWidth="1"/>
    <col min="7" max="7" width="10.7109375" style="80" hidden="1" customWidth="1"/>
    <col min="8" max="10" width="9.140625" style="80"/>
    <col min="11" max="11" width="10.140625" style="81" customWidth="1"/>
    <col min="12" max="16384" width="9.140625" style="80"/>
  </cols>
  <sheetData>
    <row r="1" spans="2:12" ht="38.25" customHeight="1" x14ac:dyDescent="0.25">
      <c r="G1" s="170" t="s">
        <v>267</v>
      </c>
      <c r="H1" s="170"/>
      <c r="I1" s="170"/>
      <c r="J1" s="170"/>
      <c r="K1" s="170"/>
    </row>
    <row r="3" spans="2:12" ht="15" customHeight="1" x14ac:dyDescent="0.25">
      <c r="B3" s="171" t="s">
        <v>60</v>
      </c>
      <c r="C3" s="171"/>
      <c r="D3" s="171"/>
      <c r="E3" s="171"/>
      <c r="F3" s="171"/>
      <c r="G3" s="171"/>
      <c r="H3" s="171"/>
      <c r="I3" s="171"/>
      <c r="J3" s="171"/>
      <c r="K3" s="99"/>
    </row>
    <row r="4" spans="2:12" ht="46.5" customHeight="1" x14ac:dyDescent="0.25">
      <c r="B4" s="171" t="s">
        <v>266</v>
      </c>
      <c r="C4" s="171"/>
      <c r="D4" s="171"/>
      <c r="E4" s="171"/>
      <c r="F4" s="171"/>
      <c r="G4" s="171"/>
      <c r="H4" s="171"/>
      <c r="I4" s="171"/>
      <c r="J4" s="171"/>
      <c r="K4" s="171"/>
    </row>
    <row r="5" spans="2:12" ht="9" customHeight="1" x14ac:dyDescent="0.25">
      <c r="D5" s="81"/>
      <c r="E5" s="81"/>
      <c r="F5" s="143"/>
      <c r="G5" s="81"/>
    </row>
    <row r="6" spans="2:12" ht="15" customHeight="1" x14ac:dyDescent="0.25">
      <c r="B6" s="162" t="s">
        <v>7</v>
      </c>
      <c r="C6" s="162" t="s">
        <v>56</v>
      </c>
      <c r="D6" s="162"/>
      <c r="E6" s="162" t="s">
        <v>59</v>
      </c>
      <c r="F6" s="163" t="s">
        <v>61</v>
      </c>
      <c r="G6" s="164"/>
      <c r="H6" s="164"/>
      <c r="I6" s="164"/>
      <c r="J6" s="164"/>
      <c r="K6" s="164"/>
      <c r="L6" s="165"/>
    </row>
    <row r="7" spans="2:12" ht="37.5" x14ac:dyDescent="0.25">
      <c r="B7" s="162"/>
      <c r="C7" s="162"/>
      <c r="D7" s="162"/>
      <c r="E7" s="162"/>
      <c r="F7" s="124" t="s">
        <v>262</v>
      </c>
      <c r="G7" s="101" t="s">
        <v>151</v>
      </c>
      <c r="H7" s="101" t="s">
        <v>199</v>
      </c>
      <c r="I7" s="101" t="s">
        <v>242</v>
      </c>
      <c r="J7" s="101" t="s">
        <v>246</v>
      </c>
      <c r="K7" s="124" t="s">
        <v>247</v>
      </c>
      <c r="L7" s="124" t="s">
        <v>248</v>
      </c>
    </row>
    <row r="8" spans="2:12" x14ac:dyDescent="0.25">
      <c r="B8" s="78">
        <v>1</v>
      </c>
      <c r="C8" s="163">
        <v>2</v>
      </c>
      <c r="D8" s="165"/>
      <c r="E8" s="78">
        <v>3</v>
      </c>
      <c r="F8" s="141">
        <v>4</v>
      </c>
      <c r="G8" s="78">
        <v>5</v>
      </c>
      <c r="H8" s="78">
        <v>6</v>
      </c>
      <c r="I8" s="78">
        <v>7</v>
      </c>
      <c r="J8" s="78">
        <v>8</v>
      </c>
      <c r="K8" s="100">
        <v>9</v>
      </c>
      <c r="L8" s="123">
        <v>10</v>
      </c>
    </row>
    <row r="9" spans="2:12" x14ac:dyDescent="0.25">
      <c r="B9" s="163" t="s">
        <v>260</v>
      </c>
      <c r="C9" s="164"/>
      <c r="D9" s="164"/>
      <c r="E9" s="164"/>
      <c r="F9" s="164"/>
      <c r="G9" s="164"/>
      <c r="H9" s="164"/>
      <c r="I9" s="164"/>
      <c r="J9" s="164"/>
      <c r="K9" s="164"/>
      <c r="L9" s="165"/>
    </row>
    <row r="10" spans="2:12" ht="25.5" x14ac:dyDescent="0.25">
      <c r="B10" s="169">
        <v>1</v>
      </c>
      <c r="C10" s="160" t="s">
        <v>67</v>
      </c>
      <c r="D10" s="82" t="s">
        <v>57</v>
      </c>
      <c r="E10" s="162" t="s">
        <v>65</v>
      </c>
      <c r="F10" s="141"/>
      <c r="G10" s="78">
        <v>62.6</v>
      </c>
      <c r="H10" s="144">
        <v>62.6</v>
      </c>
      <c r="I10" s="144">
        <v>62.6</v>
      </c>
      <c r="J10" s="144"/>
      <c r="K10" s="144"/>
      <c r="L10" s="144"/>
    </row>
    <row r="11" spans="2:12" ht="25.5" x14ac:dyDescent="0.25">
      <c r="B11" s="169"/>
      <c r="C11" s="161"/>
      <c r="D11" s="82" t="s">
        <v>58</v>
      </c>
      <c r="E11" s="162"/>
      <c r="F11" s="141">
        <v>55</v>
      </c>
      <c r="G11" s="78"/>
      <c r="H11" s="78"/>
      <c r="I11" s="78"/>
      <c r="J11" s="78"/>
      <c r="K11" s="100"/>
      <c r="L11" s="135"/>
    </row>
    <row r="12" spans="2:12" ht="25.5" x14ac:dyDescent="0.25">
      <c r="B12" s="169">
        <v>2</v>
      </c>
      <c r="C12" s="160" t="s">
        <v>149</v>
      </c>
      <c r="D12" s="82" t="s">
        <v>57</v>
      </c>
      <c r="E12" s="162" t="s">
        <v>65</v>
      </c>
      <c r="F12" s="141"/>
      <c r="G12" s="78">
        <v>100</v>
      </c>
      <c r="H12" s="78">
        <v>100</v>
      </c>
      <c r="I12" s="78">
        <v>100</v>
      </c>
      <c r="J12" s="78"/>
      <c r="K12" s="100"/>
      <c r="L12" s="131"/>
    </row>
    <row r="13" spans="2:12" ht="25.5" x14ac:dyDescent="0.25">
      <c r="B13" s="169"/>
      <c r="C13" s="161"/>
      <c r="D13" s="82" t="s">
        <v>58</v>
      </c>
      <c r="E13" s="162"/>
      <c r="F13" s="141">
        <v>100</v>
      </c>
      <c r="G13" s="78"/>
      <c r="H13" s="78"/>
      <c r="I13" s="78"/>
      <c r="J13" s="78"/>
      <c r="K13" s="100"/>
      <c r="L13" s="135"/>
    </row>
    <row r="14" spans="2:12" x14ac:dyDescent="0.25">
      <c r="B14" s="166" t="s">
        <v>261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8"/>
    </row>
    <row r="15" spans="2:12" ht="25.5" x14ac:dyDescent="0.25">
      <c r="B15" s="169">
        <v>3</v>
      </c>
      <c r="C15" s="160" t="s">
        <v>64</v>
      </c>
      <c r="D15" s="82" t="s">
        <v>57</v>
      </c>
      <c r="E15" s="162" t="s">
        <v>62</v>
      </c>
      <c r="F15" s="141"/>
      <c r="G15" s="78">
        <v>2</v>
      </c>
      <c r="H15" s="78"/>
      <c r="I15" s="78"/>
      <c r="J15" s="79"/>
      <c r="K15" s="100"/>
      <c r="L15" s="135"/>
    </row>
    <row r="16" spans="2:12" ht="25.5" x14ac:dyDescent="0.25">
      <c r="B16" s="169"/>
      <c r="C16" s="161"/>
      <c r="D16" s="82" t="s">
        <v>58</v>
      </c>
      <c r="E16" s="162"/>
      <c r="F16" s="141">
        <v>3</v>
      </c>
      <c r="G16" s="78"/>
      <c r="H16" s="78"/>
      <c r="I16" s="78"/>
      <c r="J16" s="78"/>
      <c r="K16" s="100"/>
      <c r="L16" s="135"/>
    </row>
    <row r="17" spans="2:12" ht="25.5" x14ac:dyDescent="0.25">
      <c r="B17" s="169">
        <v>4</v>
      </c>
      <c r="C17" s="160" t="s">
        <v>249</v>
      </c>
      <c r="D17" s="82" t="s">
        <v>57</v>
      </c>
      <c r="E17" s="162" t="s">
        <v>73</v>
      </c>
      <c r="F17" s="141"/>
      <c r="G17" s="138">
        <v>17</v>
      </c>
      <c r="H17" s="138">
        <v>44</v>
      </c>
      <c r="I17" s="138">
        <v>63</v>
      </c>
      <c r="J17" s="139"/>
      <c r="K17" s="138"/>
      <c r="L17" s="135"/>
    </row>
    <row r="18" spans="2:12" ht="25.5" x14ac:dyDescent="0.25">
      <c r="B18" s="169"/>
      <c r="C18" s="161"/>
      <c r="D18" s="82" t="s">
        <v>58</v>
      </c>
      <c r="E18" s="162"/>
      <c r="F18" s="141">
        <v>40</v>
      </c>
      <c r="G18" s="138"/>
      <c r="H18" s="138"/>
      <c r="I18" s="138"/>
      <c r="J18" s="138"/>
      <c r="K18" s="138"/>
      <c r="L18" s="135"/>
    </row>
    <row r="19" spans="2:12" ht="25.5" x14ac:dyDescent="0.25">
      <c r="B19" s="169">
        <v>5</v>
      </c>
      <c r="C19" s="160" t="s">
        <v>148</v>
      </c>
      <c r="D19" s="82" t="s">
        <v>57</v>
      </c>
      <c r="E19" s="162" t="s">
        <v>65</v>
      </c>
      <c r="F19" s="141"/>
      <c r="G19" s="78">
        <v>100</v>
      </c>
      <c r="H19" s="78">
        <v>100</v>
      </c>
      <c r="I19" s="78">
        <v>100</v>
      </c>
      <c r="J19" s="79"/>
      <c r="K19" s="100"/>
      <c r="L19" s="138"/>
    </row>
    <row r="20" spans="2:12" ht="25.5" x14ac:dyDescent="0.25">
      <c r="B20" s="169"/>
      <c r="C20" s="161"/>
      <c r="D20" s="82" t="s">
        <v>58</v>
      </c>
      <c r="E20" s="162"/>
      <c r="F20" s="141">
        <v>100</v>
      </c>
      <c r="G20" s="78"/>
      <c r="H20" s="78"/>
      <c r="I20" s="78"/>
      <c r="J20" s="78"/>
      <c r="K20" s="100"/>
      <c r="L20" s="135"/>
    </row>
    <row r="21" spans="2:12" s="137" customFormat="1" ht="25.5" x14ac:dyDescent="0.25">
      <c r="B21" s="169">
        <v>6</v>
      </c>
      <c r="C21" s="160" t="s">
        <v>251</v>
      </c>
      <c r="D21" s="82" t="s">
        <v>57</v>
      </c>
      <c r="E21" s="162" t="s">
        <v>65</v>
      </c>
      <c r="F21" s="141"/>
      <c r="G21" s="141">
        <v>100</v>
      </c>
      <c r="H21" s="141"/>
      <c r="I21" s="142"/>
      <c r="J21" s="142"/>
      <c r="K21" s="141"/>
      <c r="L21" s="141"/>
    </row>
    <row r="22" spans="2:12" s="137" customFormat="1" ht="25.5" x14ac:dyDescent="0.25">
      <c r="B22" s="169"/>
      <c r="C22" s="161"/>
      <c r="D22" s="82" t="s">
        <v>58</v>
      </c>
      <c r="E22" s="162"/>
      <c r="F22" s="141">
        <v>100</v>
      </c>
      <c r="G22" s="141"/>
      <c r="H22" s="142"/>
      <c r="I22" s="141"/>
      <c r="J22" s="141"/>
      <c r="K22" s="141"/>
      <c r="L22" s="135"/>
    </row>
    <row r="23" spans="2:12" ht="25.5" x14ac:dyDescent="0.25">
      <c r="B23" s="169">
        <v>7</v>
      </c>
      <c r="C23" s="160" t="s">
        <v>55</v>
      </c>
      <c r="D23" s="82" t="s">
        <v>57</v>
      </c>
      <c r="E23" s="162" t="s">
        <v>62</v>
      </c>
      <c r="F23" s="141"/>
      <c r="G23" s="78">
        <v>9</v>
      </c>
      <c r="H23" s="79">
        <v>9</v>
      </c>
      <c r="I23" s="79">
        <v>9</v>
      </c>
      <c r="J23" s="79"/>
      <c r="K23" s="100"/>
      <c r="L23" s="123"/>
    </row>
    <row r="24" spans="2:12" ht="25.5" x14ac:dyDescent="0.25">
      <c r="B24" s="169"/>
      <c r="C24" s="161"/>
      <c r="D24" s="82" t="s">
        <v>58</v>
      </c>
      <c r="E24" s="162"/>
      <c r="F24" s="141">
        <v>62</v>
      </c>
      <c r="G24" s="78"/>
      <c r="H24" s="78"/>
      <c r="I24" s="78"/>
      <c r="J24" s="78"/>
      <c r="K24" s="100"/>
      <c r="L24" s="123"/>
    </row>
    <row r="25" spans="2:12" ht="36.75" customHeight="1" x14ac:dyDescent="0.25">
      <c r="B25" s="162">
        <v>8</v>
      </c>
      <c r="C25" s="160" t="s">
        <v>66</v>
      </c>
      <c r="D25" s="82" t="s">
        <v>57</v>
      </c>
      <c r="E25" s="162" t="s">
        <v>65</v>
      </c>
      <c r="F25" s="141"/>
      <c r="G25" s="79">
        <v>3</v>
      </c>
      <c r="H25" s="79">
        <v>3</v>
      </c>
      <c r="I25" s="79">
        <v>3</v>
      </c>
      <c r="J25" s="79"/>
      <c r="K25" s="100"/>
      <c r="L25" s="123"/>
    </row>
    <row r="26" spans="2:12" ht="40.5" customHeight="1" x14ac:dyDescent="0.25">
      <c r="B26" s="162"/>
      <c r="C26" s="161"/>
      <c r="D26" s="82" t="s">
        <v>58</v>
      </c>
      <c r="E26" s="162"/>
      <c r="F26" s="141">
        <v>8.6</v>
      </c>
      <c r="G26" s="79"/>
      <c r="H26" s="102"/>
      <c r="I26" s="79"/>
      <c r="J26" s="79"/>
      <c r="K26" s="100"/>
      <c r="L26" s="135"/>
    </row>
    <row r="28" spans="2:12" x14ac:dyDescent="0.25">
      <c r="C28" s="172"/>
      <c r="D28" s="172"/>
      <c r="H28" s="172"/>
      <c r="I28" s="172"/>
    </row>
    <row r="30" spans="2:12" x14ac:dyDescent="0.25">
      <c r="C30" s="105"/>
    </row>
  </sheetData>
  <mergeCells count="36">
    <mergeCell ref="H28:I28"/>
    <mergeCell ref="C28:D28"/>
    <mergeCell ref="B21:B22"/>
    <mergeCell ref="C21:C22"/>
    <mergeCell ref="E21:E22"/>
    <mergeCell ref="B25:B26"/>
    <mergeCell ref="C25:C26"/>
    <mergeCell ref="E25:E26"/>
    <mergeCell ref="B23:B24"/>
    <mergeCell ref="C23:C24"/>
    <mergeCell ref="E23:E24"/>
    <mergeCell ref="G1:K1"/>
    <mergeCell ref="B4:K4"/>
    <mergeCell ref="B3:J3"/>
    <mergeCell ref="B19:B20"/>
    <mergeCell ref="C19:C20"/>
    <mergeCell ref="E19:E20"/>
    <mergeCell ref="C10:C11"/>
    <mergeCell ref="E10:E11"/>
    <mergeCell ref="C6:D7"/>
    <mergeCell ref="B6:B7"/>
    <mergeCell ref="E6:E7"/>
    <mergeCell ref="C8:D8"/>
    <mergeCell ref="B12:B13"/>
    <mergeCell ref="C12:C13"/>
    <mergeCell ref="E12:E13"/>
    <mergeCell ref="B17:B18"/>
    <mergeCell ref="C17:C18"/>
    <mergeCell ref="E17:E18"/>
    <mergeCell ref="B9:L9"/>
    <mergeCell ref="B14:L14"/>
    <mergeCell ref="F6:L6"/>
    <mergeCell ref="B10:B11"/>
    <mergeCell ref="B15:B16"/>
    <mergeCell ref="C15:C16"/>
    <mergeCell ref="E15:E16"/>
  </mergeCells>
  <pageMargins left="1.1811023622047245" right="0" top="0" bottom="0" header="0" footer="0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view="pageBreakPreview" zoomScale="90" zoomScaleNormal="100" zoomScaleSheetLayoutView="90" workbookViewId="0">
      <selection activeCell="E6" sqref="E6"/>
    </sheetView>
  </sheetViews>
  <sheetFormatPr defaultRowHeight="15" x14ac:dyDescent="0.25"/>
  <cols>
    <col min="1" max="1" width="5.140625" customWidth="1"/>
    <col min="2" max="2" width="5.7109375" style="64" customWidth="1"/>
    <col min="3" max="3" width="38.140625" customWidth="1"/>
    <col min="4" max="4" width="18.140625" customWidth="1"/>
    <col min="5" max="5" width="54.42578125" customWidth="1"/>
  </cols>
  <sheetData>
    <row r="1" spans="2:11" s="54" customFormat="1" ht="16.5" customHeight="1" x14ac:dyDescent="0.25">
      <c r="B1" s="55"/>
      <c r="E1" s="66" t="s">
        <v>264</v>
      </c>
      <c r="F1" s="63"/>
      <c r="G1" s="63"/>
      <c r="H1" s="63"/>
      <c r="I1" s="63"/>
      <c r="J1" s="63"/>
      <c r="K1" s="63"/>
    </row>
    <row r="3" spans="2:11" ht="58.5" customHeight="1" x14ac:dyDescent="0.25">
      <c r="B3" s="173" t="s">
        <v>265</v>
      </c>
      <c r="C3" s="173"/>
      <c r="D3" s="173"/>
      <c r="E3" s="173"/>
    </row>
    <row r="4" spans="2:11" ht="15.75" thickBot="1" x14ac:dyDescent="0.3"/>
    <row r="5" spans="2:11" ht="32.25" thickBot="1" x14ac:dyDescent="0.3">
      <c r="B5" s="61" t="s">
        <v>70</v>
      </c>
      <c r="C5" s="61" t="s">
        <v>71</v>
      </c>
      <c r="D5" s="61" t="s">
        <v>72</v>
      </c>
      <c r="E5" s="62" t="s">
        <v>80</v>
      </c>
    </row>
    <row r="6" spans="2:11" ht="48" thickBot="1" x14ac:dyDescent="0.3">
      <c r="B6" s="60">
        <v>1</v>
      </c>
      <c r="C6" s="57" t="s">
        <v>67</v>
      </c>
      <c r="D6" s="56" t="s">
        <v>65</v>
      </c>
      <c r="E6" s="57" t="s">
        <v>78</v>
      </c>
    </row>
    <row r="7" spans="2:11" ht="63.75" thickBot="1" x14ac:dyDescent="0.3">
      <c r="B7" s="60">
        <v>2</v>
      </c>
      <c r="C7" s="57" t="s">
        <v>149</v>
      </c>
      <c r="D7" s="56" t="s">
        <v>65</v>
      </c>
      <c r="E7" s="57" t="s">
        <v>150</v>
      </c>
    </row>
    <row r="8" spans="2:11" ht="48" thickBot="1" x14ac:dyDescent="0.3">
      <c r="B8" s="60">
        <v>3</v>
      </c>
      <c r="C8" s="57" t="s">
        <v>64</v>
      </c>
      <c r="D8" s="56" t="s">
        <v>62</v>
      </c>
      <c r="E8" s="57" t="s">
        <v>250</v>
      </c>
    </row>
    <row r="9" spans="2:11" ht="63.75" thickBot="1" x14ac:dyDescent="0.3">
      <c r="B9" s="60">
        <v>4</v>
      </c>
      <c r="C9" s="57" t="s">
        <v>63</v>
      </c>
      <c r="D9" s="56" t="s">
        <v>73</v>
      </c>
      <c r="E9" s="57" t="s">
        <v>74</v>
      </c>
    </row>
    <row r="10" spans="2:11" ht="48" thickBot="1" x14ac:dyDescent="0.3">
      <c r="B10" s="60">
        <v>5</v>
      </c>
      <c r="C10" s="57" t="s">
        <v>148</v>
      </c>
      <c r="D10" s="56" t="s">
        <v>65</v>
      </c>
      <c r="E10" s="57" t="s">
        <v>150</v>
      </c>
    </row>
    <row r="11" spans="2:11" s="140" customFormat="1" ht="63.75" thickBot="1" x14ac:dyDescent="0.3">
      <c r="B11" s="145">
        <v>6</v>
      </c>
      <c r="C11" s="146" t="s">
        <v>252</v>
      </c>
      <c r="D11" s="147" t="s">
        <v>65</v>
      </c>
      <c r="E11" s="57" t="s">
        <v>150</v>
      </c>
    </row>
    <row r="12" spans="2:11" ht="48" thickBot="1" x14ac:dyDescent="0.3">
      <c r="B12" s="65">
        <v>7</v>
      </c>
      <c r="C12" s="58" t="s">
        <v>55</v>
      </c>
      <c r="D12" s="59" t="s">
        <v>62</v>
      </c>
      <c r="E12" s="57" t="s">
        <v>75</v>
      </c>
    </row>
    <row r="13" spans="2:11" ht="111" thickBot="1" x14ac:dyDescent="0.3">
      <c r="B13" s="65">
        <v>8</v>
      </c>
      <c r="C13" s="58" t="s">
        <v>76</v>
      </c>
      <c r="D13" s="59" t="s">
        <v>65</v>
      </c>
      <c r="E13" s="57" t="s">
        <v>77</v>
      </c>
    </row>
  </sheetData>
  <mergeCells count="1">
    <mergeCell ref="B3:E3"/>
  </mergeCells>
  <pageMargins left="1.1811023622047245" right="0" top="0" bottom="0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view="pageBreakPreview" zoomScale="110" zoomScaleNormal="100" zoomScaleSheetLayoutView="110" workbookViewId="0">
      <selection activeCell="J66" sqref="J66"/>
    </sheetView>
  </sheetViews>
  <sheetFormatPr defaultRowHeight="15" x14ac:dyDescent="0.25"/>
  <cols>
    <col min="1" max="1" width="4.140625" customWidth="1"/>
    <col min="2" max="2" width="6.5703125" style="151" customWidth="1"/>
    <col min="3" max="3" width="59.5703125" style="151" customWidth="1"/>
    <col min="4" max="4" width="17.5703125" style="151" customWidth="1"/>
    <col min="5" max="5" width="10.140625" style="151" customWidth="1"/>
    <col min="6" max="6" width="8.85546875" style="151" bestFit="1" customWidth="1"/>
    <col min="7" max="8" width="7.7109375" style="151" hidden="1" customWidth="1"/>
    <col min="9" max="9" width="8.5703125" style="151" customWidth="1"/>
    <col min="10" max="10" width="8.28515625" style="151" customWidth="1"/>
    <col min="11" max="11" width="8.140625" style="151" customWidth="1"/>
    <col min="12" max="12" width="9.140625" style="151"/>
    <col min="13" max="13" width="23.7109375" style="151" customWidth="1"/>
  </cols>
  <sheetData>
    <row r="1" spans="2:13" ht="3.75" customHeight="1" x14ac:dyDescent="0.25"/>
    <row r="2" spans="2:13" ht="21.75" customHeight="1" x14ac:dyDescent="0.25">
      <c r="C2" s="152"/>
      <c r="D2" s="152"/>
      <c r="E2" s="174" t="s">
        <v>263</v>
      </c>
      <c r="F2" s="174"/>
      <c r="G2" s="174"/>
      <c r="H2" s="174"/>
      <c r="I2" s="174"/>
      <c r="J2" s="174"/>
      <c r="K2" s="174"/>
      <c r="L2" s="174"/>
      <c r="M2" s="174"/>
    </row>
    <row r="3" spans="2:13" ht="14.25" customHeight="1" x14ac:dyDescent="0.25">
      <c r="C3" s="153"/>
      <c r="D3" s="153"/>
    </row>
    <row r="4" spans="2:13" ht="71.25" customHeight="1" x14ac:dyDescent="0.25">
      <c r="B4" s="178" t="s">
        <v>275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2:13" ht="4.5" customHeight="1" thickBot="1" x14ac:dyDescent="0.3">
      <c r="C5" s="153"/>
      <c r="D5" s="153"/>
    </row>
    <row r="6" spans="2:13" ht="29.25" customHeight="1" thickBot="1" x14ac:dyDescent="0.3">
      <c r="B6" s="179" t="s">
        <v>7</v>
      </c>
      <c r="C6" s="179" t="s">
        <v>155</v>
      </c>
      <c r="D6" s="148" t="s">
        <v>50</v>
      </c>
      <c r="E6" s="179" t="s">
        <v>25</v>
      </c>
      <c r="F6" s="187" t="s">
        <v>0</v>
      </c>
      <c r="G6" s="188"/>
      <c r="H6" s="188"/>
      <c r="I6" s="188"/>
      <c r="J6" s="188"/>
      <c r="K6" s="188"/>
      <c r="L6" s="189"/>
      <c r="M6" s="179" t="s">
        <v>24</v>
      </c>
    </row>
    <row r="7" spans="2:13" ht="28.5" customHeight="1" thickBot="1" x14ac:dyDescent="0.3">
      <c r="B7" s="180"/>
      <c r="C7" s="180"/>
      <c r="D7" s="149"/>
      <c r="E7" s="180"/>
      <c r="F7" s="1">
        <v>2026</v>
      </c>
      <c r="G7" s="1">
        <v>2022</v>
      </c>
      <c r="H7" s="1">
        <v>2023</v>
      </c>
      <c r="I7" s="1">
        <v>2027</v>
      </c>
      <c r="J7" s="1">
        <v>2028</v>
      </c>
      <c r="K7" s="1">
        <v>2029</v>
      </c>
      <c r="L7" s="1">
        <v>2030</v>
      </c>
      <c r="M7" s="180"/>
    </row>
    <row r="8" spans="2:13" ht="15.75" thickBot="1" x14ac:dyDescent="0.3">
      <c r="B8" s="2">
        <v>1</v>
      </c>
      <c r="C8" s="2">
        <v>2</v>
      </c>
      <c r="D8" s="150">
        <v>3</v>
      </c>
      <c r="E8" s="150">
        <v>5</v>
      </c>
      <c r="F8" s="150"/>
      <c r="G8" s="150">
        <v>6</v>
      </c>
      <c r="H8" s="150">
        <v>7</v>
      </c>
      <c r="I8" s="150">
        <v>8</v>
      </c>
      <c r="J8" s="150">
        <v>9</v>
      </c>
      <c r="K8" s="150"/>
      <c r="L8" s="150"/>
      <c r="M8" s="150">
        <v>10</v>
      </c>
    </row>
    <row r="9" spans="2:13" ht="32.25" customHeight="1" thickBot="1" x14ac:dyDescent="0.3">
      <c r="B9" s="181"/>
      <c r="C9" s="184" t="s">
        <v>276</v>
      </c>
      <c r="D9" s="40" t="s">
        <v>53</v>
      </c>
      <c r="E9" s="5">
        <f>F9+I9+J9+K9+L9</f>
        <v>0</v>
      </c>
      <c r="F9" s="5">
        <f t="shared" ref="F9:L11" si="0">F32+F13</f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181" t="s">
        <v>4</v>
      </c>
    </row>
    <row r="10" spans="2:13" ht="26.25" customHeight="1" thickBot="1" x14ac:dyDescent="0.3">
      <c r="B10" s="182"/>
      <c r="C10" s="185"/>
      <c r="D10" s="48" t="s">
        <v>51</v>
      </c>
      <c r="E10" s="5">
        <f>F10+I10+J10+K10+L10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182"/>
    </row>
    <row r="11" spans="2:13" ht="23.25" customHeight="1" thickBot="1" x14ac:dyDescent="0.3">
      <c r="B11" s="183"/>
      <c r="C11" s="186"/>
      <c r="D11" s="6" t="s">
        <v>52</v>
      </c>
      <c r="E11" s="5">
        <f>F11+I11+J11+K11+L11</f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183"/>
    </row>
    <row r="12" spans="2:13" ht="15.75" customHeight="1" thickBot="1" x14ac:dyDescent="0.3">
      <c r="B12" s="175" t="s">
        <v>152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7"/>
    </row>
    <row r="13" spans="2:13" ht="15.75" thickBot="1" x14ac:dyDescent="0.3">
      <c r="B13" s="228"/>
      <c r="C13" s="200" t="s">
        <v>243</v>
      </c>
      <c r="D13" s="40" t="s">
        <v>1</v>
      </c>
      <c r="E13" s="5">
        <f t="shared" ref="E13:E30" si="1">F13+I13+J13+K13+L13</f>
        <v>0</v>
      </c>
      <c r="F13" s="5">
        <f>F16+F25</f>
        <v>0</v>
      </c>
      <c r="G13" s="5">
        <f t="shared" ref="G13:L15" si="2">G16+G25</f>
        <v>0</v>
      </c>
      <c r="H13" s="5">
        <f t="shared" si="2"/>
        <v>0</v>
      </c>
      <c r="I13" s="5">
        <f t="shared" si="2"/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181"/>
    </row>
    <row r="14" spans="2:13" ht="15.75" thickBot="1" x14ac:dyDescent="0.3">
      <c r="B14" s="229"/>
      <c r="C14" s="200"/>
      <c r="D14" s="48" t="s">
        <v>51</v>
      </c>
      <c r="E14" s="5">
        <f t="shared" si="1"/>
        <v>0</v>
      </c>
      <c r="F14" s="5">
        <f>F17+F26</f>
        <v>0</v>
      </c>
      <c r="G14" s="5">
        <f t="shared" si="2"/>
        <v>0</v>
      </c>
      <c r="H14" s="5">
        <f t="shared" si="2"/>
        <v>0</v>
      </c>
      <c r="I14" s="5">
        <f t="shared" si="2"/>
        <v>0</v>
      </c>
      <c r="J14" s="5">
        <f t="shared" si="2"/>
        <v>0</v>
      </c>
      <c r="K14" s="5">
        <f t="shared" si="2"/>
        <v>0</v>
      </c>
      <c r="L14" s="5">
        <f t="shared" si="2"/>
        <v>0</v>
      </c>
      <c r="M14" s="182"/>
    </row>
    <row r="15" spans="2:13" ht="15.75" thickBot="1" x14ac:dyDescent="0.3">
      <c r="B15" s="230"/>
      <c r="C15" s="201"/>
      <c r="D15" s="40" t="s">
        <v>52</v>
      </c>
      <c r="E15" s="5">
        <f t="shared" si="1"/>
        <v>0</v>
      </c>
      <c r="F15" s="5">
        <f>F18+F27</f>
        <v>0</v>
      </c>
      <c r="G15" s="5">
        <f t="shared" si="2"/>
        <v>0</v>
      </c>
      <c r="H15" s="5">
        <f t="shared" si="2"/>
        <v>0</v>
      </c>
      <c r="I15" s="5">
        <f t="shared" si="2"/>
        <v>0</v>
      </c>
      <c r="J15" s="5">
        <f t="shared" si="2"/>
        <v>0</v>
      </c>
      <c r="K15" s="5">
        <f t="shared" si="2"/>
        <v>0</v>
      </c>
      <c r="L15" s="5">
        <f t="shared" si="2"/>
        <v>0</v>
      </c>
      <c r="M15" s="202"/>
    </row>
    <row r="16" spans="2:13" ht="15.75" thickBot="1" x14ac:dyDescent="0.3">
      <c r="B16" s="209" t="s">
        <v>188</v>
      </c>
      <c r="C16" s="210" t="s">
        <v>272</v>
      </c>
      <c r="D16" s="53" t="s">
        <v>1</v>
      </c>
      <c r="E16" s="7">
        <f t="shared" si="1"/>
        <v>0</v>
      </c>
      <c r="F16" s="7">
        <f>F19+F22</f>
        <v>0</v>
      </c>
      <c r="G16" s="7">
        <f t="shared" ref="G16:L18" si="3">G19+G22</f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  <c r="L16" s="7">
        <f t="shared" si="3"/>
        <v>0</v>
      </c>
      <c r="M16" s="192" t="s">
        <v>33</v>
      </c>
    </row>
    <row r="17" spans="2:13" ht="18" customHeight="1" thickBot="1" x14ac:dyDescent="0.3">
      <c r="B17" s="209"/>
      <c r="C17" s="210"/>
      <c r="D17" s="47" t="s">
        <v>51</v>
      </c>
      <c r="E17" s="7">
        <f t="shared" si="1"/>
        <v>0</v>
      </c>
      <c r="F17" s="7">
        <f>F20+F23</f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193"/>
    </row>
    <row r="18" spans="2:13" ht="18.75" customHeight="1" thickBot="1" x14ac:dyDescent="0.3">
      <c r="B18" s="209"/>
      <c r="C18" s="211"/>
      <c r="D18" s="53" t="s">
        <v>52</v>
      </c>
      <c r="E18" s="7">
        <f t="shared" si="1"/>
        <v>0</v>
      </c>
      <c r="F18" s="7">
        <f>F21+F24</f>
        <v>0</v>
      </c>
      <c r="G18" s="7">
        <f t="shared" si="3"/>
        <v>0</v>
      </c>
      <c r="H18" s="7">
        <f t="shared" si="3"/>
        <v>0</v>
      </c>
      <c r="I18" s="7">
        <f t="shared" si="3"/>
        <v>0</v>
      </c>
      <c r="J18" s="7">
        <f t="shared" si="3"/>
        <v>0</v>
      </c>
      <c r="K18" s="7">
        <f t="shared" si="3"/>
        <v>0</v>
      </c>
      <c r="L18" s="7">
        <f t="shared" si="3"/>
        <v>0</v>
      </c>
      <c r="M18" s="193"/>
    </row>
    <row r="19" spans="2:13" ht="15.75" customHeight="1" thickBot="1" x14ac:dyDescent="0.3">
      <c r="B19" s="218" t="s">
        <v>11</v>
      </c>
      <c r="C19" s="219" t="s">
        <v>37</v>
      </c>
      <c r="D19" s="43" t="s">
        <v>1</v>
      </c>
      <c r="E19" s="3">
        <f t="shared" si="1"/>
        <v>0</v>
      </c>
      <c r="F19" s="3">
        <f t="shared" ref="F19:L19" si="4">F20+F21</f>
        <v>0</v>
      </c>
      <c r="G19" s="3">
        <f t="shared" si="4"/>
        <v>0</v>
      </c>
      <c r="H19" s="3">
        <f t="shared" si="4"/>
        <v>0</v>
      </c>
      <c r="I19" s="3">
        <f t="shared" si="4"/>
        <v>0</v>
      </c>
      <c r="J19" s="3">
        <f t="shared" si="4"/>
        <v>0</v>
      </c>
      <c r="K19" s="3">
        <f t="shared" si="4"/>
        <v>0</v>
      </c>
      <c r="L19" s="3">
        <f t="shared" si="4"/>
        <v>0</v>
      </c>
      <c r="M19" s="190" t="s">
        <v>33</v>
      </c>
    </row>
    <row r="20" spans="2:13" ht="15.75" thickBot="1" x14ac:dyDescent="0.3">
      <c r="B20" s="204"/>
      <c r="C20" s="207"/>
      <c r="D20" s="51" t="s">
        <v>51</v>
      </c>
      <c r="E20" s="3">
        <f t="shared" si="1"/>
        <v>0</v>
      </c>
      <c r="F20" s="33">
        <v>0</v>
      </c>
      <c r="G20" s="33"/>
      <c r="H20" s="33"/>
      <c r="I20" s="33">
        <v>0</v>
      </c>
      <c r="J20" s="33">
        <v>0</v>
      </c>
      <c r="K20" s="33">
        <v>0</v>
      </c>
      <c r="L20" s="33">
        <v>0</v>
      </c>
      <c r="M20" s="191"/>
    </row>
    <row r="21" spans="2:13" ht="15.75" thickBot="1" x14ac:dyDescent="0.3">
      <c r="B21" s="205"/>
      <c r="C21" s="220"/>
      <c r="D21" s="51" t="s">
        <v>52</v>
      </c>
      <c r="E21" s="3">
        <f t="shared" si="1"/>
        <v>0</v>
      </c>
      <c r="F21" s="33">
        <v>0</v>
      </c>
      <c r="G21" s="33"/>
      <c r="H21" s="33"/>
      <c r="I21" s="33">
        <v>0</v>
      </c>
      <c r="J21" s="33">
        <v>0</v>
      </c>
      <c r="K21" s="33">
        <v>0</v>
      </c>
      <c r="L21" s="33">
        <v>0</v>
      </c>
      <c r="M21" s="191"/>
    </row>
    <row r="22" spans="2:13" ht="15.75" hidden="1" customHeight="1" thickBot="1" x14ac:dyDescent="0.3">
      <c r="B22" s="203" t="s">
        <v>12</v>
      </c>
      <c r="C22" s="219" t="s">
        <v>38</v>
      </c>
      <c r="D22" s="51" t="s">
        <v>1</v>
      </c>
      <c r="E22" s="3">
        <f t="shared" si="1"/>
        <v>0</v>
      </c>
      <c r="F22" s="3">
        <f t="shared" ref="F22:L22" si="5">F23+F24</f>
        <v>0</v>
      </c>
      <c r="G22" s="3">
        <f t="shared" si="5"/>
        <v>0</v>
      </c>
      <c r="H22" s="3">
        <f t="shared" si="5"/>
        <v>0</v>
      </c>
      <c r="I22" s="3">
        <f t="shared" si="5"/>
        <v>0</v>
      </c>
      <c r="J22" s="3">
        <f t="shared" si="5"/>
        <v>0</v>
      </c>
      <c r="K22" s="3">
        <f t="shared" si="5"/>
        <v>0</v>
      </c>
      <c r="L22" s="3">
        <f t="shared" si="5"/>
        <v>0</v>
      </c>
      <c r="M22" s="190" t="s">
        <v>2</v>
      </c>
    </row>
    <row r="23" spans="2:13" ht="15.75" hidden="1" thickBot="1" x14ac:dyDescent="0.3">
      <c r="B23" s="204"/>
      <c r="C23" s="207"/>
      <c r="D23" s="43" t="s">
        <v>51</v>
      </c>
      <c r="E23" s="3">
        <f t="shared" si="1"/>
        <v>0</v>
      </c>
      <c r="F23" s="33">
        <v>0</v>
      </c>
      <c r="G23" s="33"/>
      <c r="H23" s="33"/>
      <c r="I23" s="33">
        <v>0</v>
      </c>
      <c r="J23" s="33">
        <v>0</v>
      </c>
      <c r="K23" s="33">
        <v>0</v>
      </c>
      <c r="L23" s="33">
        <v>0</v>
      </c>
      <c r="M23" s="191"/>
    </row>
    <row r="24" spans="2:13" ht="15.75" hidden="1" thickBot="1" x14ac:dyDescent="0.3">
      <c r="B24" s="205"/>
      <c r="C24" s="220"/>
      <c r="D24" s="51" t="s">
        <v>52</v>
      </c>
      <c r="E24" s="3">
        <f t="shared" si="1"/>
        <v>0</v>
      </c>
      <c r="F24" s="33">
        <v>0</v>
      </c>
      <c r="G24" s="33"/>
      <c r="H24" s="33"/>
      <c r="I24" s="33">
        <v>0</v>
      </c>
      <c r="J24" s="33">
        <v>0</v>
      </c>
      <c r="K24" s="33">
        <v>0</v>
      </c>
      <c r="L24" s="33">
        <v>0</v>
      </c>
      <c r="M24" s="191"/>
    </row>
    <row r="25" spans="2:13" ht="15.75" customHeight="1" thickBot="1" x14ac:dyDescent="0.3">
      <c r="B25" s="231" t="s">
        <v>196</v>
      </c>
      <c r="C25" s="210" t="s">
        <v>271</v>
      </c>
      <c r="D25" s="47" t="s">
        <v>1</v>
      </c>
      <c r="E25" s="7">
        <f t="shared" si="1"/>
        <v>0</v>
      </c>
      <c r="F25" s="7">
        <f t="shared" ref="F25:L27" si="6">F28</f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  <c r="M25" s="192" t="s">
        <v>33</v>
      </c>
    </row>
    <row r="26" spans="2:13" ht="19.5" customHeight="1" thickBot="1" x14ac:dyDescent="0.3">
      <c r="B26" s="232"/>
      <c r="C26" s="210"/>
      <c r="D26" s="53" t="s">
        <v>51</v>
      </c>
      <c r="E26" s="7">
        <f t="shared" si="1"/>
        <v>0</v>
      </c>
      <c r="F26" s="7">
        <f t="shared" si="6"/>
        <v>0</v>
      </c>
      <c r="G26" s="7">
        <f t="shared" si="6"/>
        <v>0</v>
      </c>
      <c r="H26" s="7">
        <f t="shared" si="6"/>
        <v>0</v>
      </c>
      <c r="I26" s="7">
        <f t="shared" si="6"/>
        <v>0</v>
      </c>
      <c r="J26" s="7">
        <f t="shared" si="6"/>
        <v>0</v>
      </c>
      <c r="K26" s="7">
        <f t="shared" si="6"/>
        <v>0</v>
      </c>
      <c r="L26" s="7">
        <f t="shared" si="6"/>
        <v>0</v>
      </c>
      <c r="M26" s="193"/>
    </row>
    <row r="27" spans="2:13" ht="18" customHeight="1" thickBot="1" x14ac:dyDescent="0.3">
      <c r="B27" s="233"/>
      <c r="C27" s="211"/>
      <c r="D27" s="47" t="s">
        <v>52</v>
      </c>
      <c r="E27" s="7">
        <f t="shared" si="1"/>
        <v>0</v>
      </c>
      <c r="F27" s="7">
        <f>F30</f>
        <v>0</v>
      </c>
      <c r="G27" s="7">
        <f>G30</f>
        <v>0</v>
      </c>
      <c r="H27" s="7">
        <f>H30</f>
        <v>0</v>
      </c>
      <c r="I27" s="7">
        <f>I30</f>
        <v>0</v>
      </c>
      <c r="J27" s="7">
        <f>J30</f>
        <v>0</v>
      </c>
      <c r="K27" s="7">
        <f t="shared" si="6"/>
        <v>0</v>
      </c>
      <c r="L27" s="7">
        <f t="shared" si="6"/>
        <v>0</v>
      </c>
      <c r="M27" s="193"/>
    </row>
    <row r="28" spans="2:13" ht="15.75" customHeight="1" thickBot="1" x14ac:dyDescent="0.3">
      <c r="B28" s="203" t="s">
        <v>14</v>
      </c>
      <c r="C28" s="219" t="s">
        <v>192</v>
      </c>
      <c r="D28" s="51" t="s">
        <v>1</v>
      </c>
      <c r="E28" s="3">
        <f t="shared" si="1"/>
        <v>0</v>
      </c>
      <c r="F28" s="3">
        <f t="shared" ref="F28:L28" si="7">F29+F30</f>
        <v>0</v>
      </c>
      <c r="G28" s="3">
        <f t="shared" si="7"/>
        <v>0</v>
      </c>
      <c r="H28" s="3">
        <f t="shared" si="7"/>
        <v>0</v>
      </c>
      <c r="I28" s="3">
        <f t="shared" si="7"/>
        <v>0</v>
      </c>
      <c r="J28" s="3">
        <f t="shared" si="7"/>
        <v>0</v>
      </c>
      <c r="K28" s="3">
        <f t="shared" si="7"/>
        <v>0</v>
      </c>
      <c r="L28" s="3">
        <f t="shared" si="7"/>
        <v>0</v>
      </c>
      <c r="M28" s="179" t="s">
        <v>33</v>
      </c>
    </row>
    <row r="29" spans="2:13" ht="15" customHeight="1" thickBot="1" x14ac:dyDescent="0.3">
      <c r="B29" s="204"/>
      <c r="C29" s="207"/>
      <c r="D29" s="43" t="s">
        <v>51</v>
      </c>
      <c r="E29" s="3">
        <f t="shared" si="1"/>
        <v>0</v>
      </c>
      <c r="F29" s="33">
        <v>0</v>
      </c>
      <c r="G29" s="33"/>
      <c r="H29" s="33"/>
      <c r="I29" s="33">
        <v>0</v>
      </c>
      <c r="J29" s="33">
        <v>0</v>
      </c>
      <c r="K29" s="33">
        <v>0</v>
      </c>
      <c r="L29" s="33">
        <v>0</v>
      </c>
      <c r="M29" s="191"/>
    </row>
    <row r="30" spans="2:13" ht="15.75" thickBot="1" x14ac:dyDescent="0.3">
      <c r="B30" s="205"/>
      <c r="C30" s="220"/>
      <c r="D30" s="51" t="s">
        <v>52</v>
      </c>
      <c r="E30" s="3">
        <f t="shared" si="1"/>
        <v>0</v>
      </c>
      <c r="F30" s="33">
        <v>0</v>
      </c>
      <c r="G30" s="33"/>
      <c r="H30" s="33"/>
      <c r="I30" s="33">
        <v>0</v>
      </c>
      <c r="J30" s="33">
        <v>0</v>
      </c>
      <c r="K30" s="33">
        <v>0</v>
      </c>
      <c r="L30" s="33">
        <v>0</v>
      </c>
      <c r="M30" s="180"/>
    </row>
    <row r="31" spans="2:13" ht="15.75" customHeight="1" thickBot="1" x14ac:dyDescent="0.3">
      <c r="B31" s="175" t="s">
        <v>3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7"/>
    </row>
    <row r="32" spans="2:13" ht="15.75" thickBot="1" x14ac:dyDescent="0.3">
      <c r="B32" s="197"/>
      <c r="C32" s="200" t="s">
        <v>47</v>
      </c>
      <c r="D32" s="40" t="s">
        <v>1</v>
      </c>
      <c r="E32" s="5">
        <f t="shared" ref="E32:E38" si="8">F32+I32+J32+K32+L32</f>
        <v>0</v>
      </c>
      <c r="F32" s="5">
        <f>F35+F47+F59</f>
        <v>0</v>
      </c>
      <c r="G32" s="5">
        <f t="shared" ref="G32:L33" si="9">G35+G47+G59</f>
        <v>0</v>
      </c>
      <c r="H32" s="5">
        <f t="shared" si="9"/>
        <v>0</v>
      </c>
      <c r="I32" s="5">
        <f t="shared" si="9"/>
        <v>0</v>
      </c>
      <c r="J32" s="5">
        <f t="shared" si="9"/>
        <v>0</v>
      </c>
      <c r="K32" s="5">
        <f t="shared" si="9"/>
        <v>0</v>
      </c>
      <c r="L32" s="5">
        <f t="shared" si="9"/>
        <v>0</v>
      </c>
      <c r="M32" s="182"/>
    </row>
    <row r="33" spans="2:13" ht="15.75" thickBot="1" x14ac:dyDescent="0.3">
      <c r="B33" s="198"/>
      <c r="C33" s="200"/>
      <c r="D33" s="48" t="s">
        <v>51</v>
      </c>
      <c r="E33" s="5">
        <f t="shared" si="8"/>
        <v>0</v>
      </c>
      <c r="F33" s="5">
        <f>F36+F48+F60</f>
        <v>0</v>
      </c>
      <c r="G33" s="5">
        <f t="shared" si="9"/>
        <v>0</v>
      </c>
      <c r="H33" s="5">
        <f t="shared" si="9"/>
        <v>0</v>
      </c>
      <c r="I33" s="5">
        <f t="shared" si="9"/>
        <v>0</v>
      </c>
      <c r="J33" s="5">
        <f t="shared" si="9"/>
        <v>0</v>
      </c>
      <c r="K33" s="5">
        <f t="shared" si="9"/>
        <v>0</v>
      </c>
      <c r="L33" s="5">
        <f t="shared" si="9"/>
        <v>0</v>
      </c>
      <c r="M33" s="182"/>
    </row>
    <row r="34" spans="2:13" ht="15.75" thickBot="1" x14ac:dyDescent="0.3">
      <c r="B34" s="199"/>
      <c r="C34" s="201"/>
      <c r="D34" s="40" t="s">
        <v>52</v>
      </c>
      <c r="E34" s="5">
        <f t="shared" si="8"/>
        <v>0</v>
      </c>
      <c r="F34" s="5">
        <f>F37+F49+F61</f>
        <v>0</v>
      </c>
      <c r="G34" s="5">
        <f t="shared" ref="G34:L34" si="10">G37+G49+G61</f>
        <v>0</v>
      </c>
      <c r="H34" s="5">
        <f t="shared" si="10"/>
        <v>0</v>
      </c>
      <c r="I34" s="5">
        <f t="shared" si="10"/>
        <v>0</v>
      </c>
      <c r="J34" s="5">
        <f t="shared" si="10"/>
        <v>0</v>
      </c>
      <c r="K34" s="5">
        <f t="shared" si="10"/>
        <v>0</v>
      </c>
      <c r="L34" s="5">
        <f t="shared" si="10"/>
        <v>0</v>
      </c>
      <c r="M34" s="202"/>
    </row>
    <row r="35" spans="2:13" ht="15.75" thickBot="1" x14ac:dyDescent="0.3">
      <c r="B35" s="212">
        <v>1</v>
      </c>
      <c r="C35" s="215" t="s">
        <v>270</v>
      </c>
      <c r="D35" s="49" t="s">
        <v>1</v>
      </c>
      <c r="E35" s="7">
        <f t="shared" si="8"/>
        <v>0</v>
      </c>
      <c r="F35" s="7">
        <f>F38+F41+F44</f>
        <v>0</v>
      </c>
      <c r="G35" s="7">
        <f t="shared" ref="G35:L37" si="11">G38+G41+G44</f>
        <v>0</v>
      </c>
      <c r="H35" s="7">
        <f t="shared" si="11"/>
        <v>0</v>
      </c>
      <c r="I35" s="7">
        <f t="shared" si="11"/>
        <v>0</v>
      </c>
      <c r="J35" s="7">
        <f t="shared" si="11"/>
        <v>0</v>
      </c>
      <c r="K35" s="7">
        <f t="shared" si="11"/>
        <v>0</v>
      </c>
      <c r="L35" s="7">
        <f t="shared" si="11"/>
        <v>0</v>
      </c>
      <c r="M35" s="192" t="s">
        <v>201</v>
      </c>
    </row>
    <row r="36" spans="2:13" ht="15.75" thickBot="1" x14ac:dyDescent="0.3">
      <c r="B36" s="213"/>
      <c r="C36" s="216"/>
      <c r="D36" s="41" t="s">
        <v>51</v>
      </c>
      <c r="E36" s="7">
        <f t="shared" si="8"/>
        <v>0</v>
      </c>
      <c r="F36" s="7">
        <f>F39+F42+F45</f>
        <v>0</v>
      </c>
      <c r="G36" s="7">
        <f t="shared" si="11"/>
        <v>0</v>
      </c>
      <c r="H36" s="7">
        <f t="shared" si="11"/>
        <v>0</v>
      </c>
      <c r="I36" s="7">
        <f t="shared" si="11"/>
        <v>0</v>
      </c>
      <c r="J36" s="7">
        <f t="shared" si="11"/>
        <v>0</v>
      </c>
      <c r="K36" s="7">
        <f t="shared" si="11"/>
        <v>0</v>
      </c>
      <c r="L36" s="7">
        <f t="shared" si="11"/>
        <v>0</v>
      </c>
      <c r="M36" s="193"/>
    </row>
    <row r="37" spans="2:13" ht="15.75" thickBot="1" x14ac:dyDescent="0.3">
      <c r="B37" s="214"/>
      <c r="C37" s="217"/>
      <c r="D37" s="49" t="s">
        <v>52</v>
      </c>
      <c r="E37" s="7">
        <f t="shared" si="8"/>
        <v>0</v>
      </c>
      <c r="F37" s="7">
        <f>F40+F43+F46</f>
        <v>0</v>
      </c>
      <c r="G37" s="7">
        <f t="shared" si="11"/>
        <v>0</v>
      </c>
      <c r="H37" s="7">
        <f t="shared" si="11"/>
        <v>0</v>
      </c>
      <c r="I37" s="7">
        <f t="shared" si="11"/>
        <v>0</v>
      </c>
      <c r="J37" s="7">
        <f t="shared" si="11"/>
        <v>0</v>
      </c>
      <c r="K37" s="7">
        <f t="shared" si="11"/>
        <v>0</v>
      </c>
      <c r="L37" s="7">
        <f t="shared" si="11"/>
        <v>0</v>
      </c>
      <c r="M37" s="193"/>
    </row>
    <row r="38" spans="2:13" ht="15.75" customHeight="1" thickBot="1" x14ac:dyDescent="0.3">
      <c r="B38" s="203" t="s">
        <v>8</v>
      </c>
      <c r="C38" s="206" t="s">
        <v>259</v>
      </c>
      <c r="D38" s="44" t="s">
        <v>1</v>
      </c>
      <c r="E38" s="3">
        <f t="shared" si="8"/>
        <v>0</v>
      </c>
      <c r="F38" s="3">
        <f t="shared" ref="F38:L38" si="12">F39+F40</f>
        <v>0</v>
      </c>
      <c r="G38" s="3">
        <f t="shared" si="12"/>
        <v>0</v>
      </c>
      <c r="H38" s="3">
        <f t="shared" si="12"/>
        <v>0</v>
      </c>
      <c r="I38" s="3">
        <f t="shared" si="12"/>
        <v>0</v>
      </c>
      <c r="J38" s="3">
        <f t="shared" si="12"/>
        <v>0</v>
      </c>
      <c r="K38" s="3">
        <f t="shared" si="12"/>
        <v>0</v>
      </c>
      <c r="L38" s="3">
        <f t="shared" si="12"/>
        <v>0</v>
      </c>
      <c r="M38" s="190" t="s">
        <v>33</v>
      </c>
    </row>
    <row r="39" spans="2:13" ht="15.75" thickBot="1" x14ac:dyDescent="0.3">
      <c r="B39" s="204"/>
      <c r="C39" s="207"/>
      <c r="D39" s="51" t="s">
        <v>51</v>
      </c>
      <c r="E39" s="3">
        <f t="shared" ref="E39:E46" si="13">F39+I39+J39+K39+L39</f>
        <v>0</v>
      </c>
      <c r="F39" s="3">
        <v>0</v>
      </c>
      <c r="G39" s="3"/>
      <c r="H39" s="3"/>
      <c r="I39" s="3">
        <v>0</v>
      </c>
      <c r="J39" s="3">
        <v>0</v>
      </c>
      <c r="K39" s="3">
        <v>0</v>
      </c>
      <c r="L39" s="3">
        <v>0</v>
      </c>
      <c r="M39" s="191"/>
    </row>
    <row r="40" spans="2:13" ht="15.75" thickBot="1" x14ac:dyDescent="0.3">
      <c r="B40" s="205"/>
      <c r="C40" s="208"/>
      <c r="D40" s="45" t="s">
        <v>52</v>
      </c>
      <c r="E40" s="3">
        <f t="shared" si="13"/>
        <v>0</v>
      </c>
      <c r="F40" s="3">
        <v>0</v>
      </c>
      <c r="G40" s="3"/>
      <c r="H40" s="3"/>
      <c r="I40" s="3">
        <v>0</v>
      </c>
      <c r="J40" s="3">
        <v>0</v>
      </c>
      <c r="K40" s="3">
        <v>0</v>
      </c>
      <c r="L40" s="3">
        <v>0</v>
      </c>
      <c r="M40" s="191"/>
    </row>
    <row r="41" spans="2:13" ht="15.75" thickBot="1" x14ac:dyDescent="0.3">
      <c r="B41" s="203" t="s">
        <v>10</v>
      </c>
      <c r="C41" s="194" t="s">
        <v>131</v>
      </c>
      <c r="D41" s="44" t="s">
        <v>1</v>
      </c>
      <c r="E41" s="3">
        <f t="shared" si="13"/>
        <v>0</v>
      </c>
      <c r="F41" s="3">
        <f t="shared" ref="F41:L41" si="14">F42+F43</f>
        <v>0</v>
      </c>
      <c r="G41" s="3">
        <f t="shared" si="14"/>
        <v>0</v>
      </c>
      <c r="H41" s="3">
        <f t="shared" si="14"/>
        <v>0</v>
      </c>
      <c r="I41" s="3">
        <f t="shared" si="14"/>
        <v>0</v>
      </c>
      <c r="J41" s="3">
        <f t="shared" si="14"/>
        <v>0</v>
      </c>
      <c r="K41" s="3">
        <f t="shared" si="14"/>
        <v>0</v>
      </c>
      <c r="L41" s="3">
        <f t="shared" si="14"/>
        <v>0</v>
      </c>
      <c r="M41" s="190" t="s">
        <v>33</v>
      </c>
    </row>
    <row r="42" spans="2:13" ht="15.75" thickBot="1" x14ac:dyDescent="0.3">
      <c r="B42" s="204"/>
      <c r="C42" s="195"/>
      <c r="D42" s="51" t="s">
        <v>51</v>
      </c>
      <c r="E42" s="3">
        <f t="shared" si="13"/>
        <v>0</v>
      </c>
      <c r="F42" s="3">
        <v>0</v>
      </c>
      <c r="G42" s="3"/>
      <c r="H42" s="3"/>
      <c r="I42" s="3">
        <v>0</v>
      </c>
      <c r="J42" s="3">
        <v>0</v>
      </c>
      <c r="K42" s="3">
        <v>0</v>
      </c>
      <c r="L42" s="3">
        <v>0</v>
      </c>
      <c r="M42" s="191"/>
    </row>
    <row r="43" spans="2:13" ht="14.25" customHeight="1" thickBot="1" x14ac:dyDescent="0.3">
      <c r="B43" s="205"/>
      <c r="C43" s="196"/>
      <c r="D43" s="45" t="s">
        <v>52</v>
      </c>
      <c r="E43" s="3">
        <f t="shared" si="13"/>
        <v>0</v>
      </c>
      <c r="F43" s="3">
        <v>0</v>
      </c>
      <c r="G43" s="3"/>
      <c r="H43" s="3"/>
      <c r="I43" s="3">
        <v>0</v>
      </c>
      <c r="J43" s="3">
        <v>0</v>
      </c>
      <c r="K43" s="3">
        <v>0</v>
      </c>
      <c r="L43" s="3">
        <v>0</v>
      </c>
      <c r="M43" s="191"/>
    </row>
    <row r="44" spans="2:13" ht="15.75" hidden="1" thickBot="1" x14ac:dyDescent="0.3">
      <c r="B44" s="203" t="s">
        <v>13</v>
      </c>
      <c r="C44" s="194" t="s">
        <v>244</v>
      </c>
      <c r="D44" s="44" t="s">
        <v>1</v>
      </c>
      <c r="E44" s="3">
        <f t="shared" si="13"/>
        <v>0</v>
      </c>
      <c r="F44" s="3">
        <f t="shared" ref="F44:L44" si="15">F45+F46</f>
        <v>0</v>
      </c>
      <c r="G44" s="3">
        <f t="shared" si="15"/>
        <v>0</v>
      </c>
      <c r="H44" s="3">
        <f t="shared" si="15"/>
        <v>0</v>
      </c>
      <c r="I44" s="3">
        <f t="shared" si="15"/>
        <v>0</v>
      </c>
      <c r="J44" s="3">
        <f t="shared" si="15"/>
        <v>0</v>
      </c>
      <c r="K44" s="3">
        <f t="shared" si="15"/>
        <v>0</v>
      </c>
      <c r="L44" s="3">
        <f t="shared" si="15"/>
        <v>0</v>
      </c>
      <c r="M44" s="190" t="s">
        <v>33</v>
      </c>
    </row>
    <row r="45" spans="2:13" ht="15.75" hidden="1" thickBot="1" x14ac:dyDescent="0.3">
      <c r="B45" s="204"/>
      <c r="C45" s="195"/>
      <c r="D45" s="51" t="s">
        <v>51</v>
      </c>
      <c r="E45" s="3">
        <f t="shared" si="13"/>
        <v>0</v>
      </c>
      <c r="F45" s="3">
        <v>0</v>
      </c>
      <c r="G45" s="3"/>
      <c r="H45" s="3"/>
      <c r="I45" s="3">
        <v>0</v>
      </c>
      <c r="J45" s="3">
        <v>0</v>
      </c>
      <c r="K45" s="3">
        <v>0</v>
      </c>
      <c r="L45" s="3">
        <v>0</v>
      </c>
      <c r="M45" s="191"/>
    </row>
    <row r="46" spans="2:13" ht="15.75" hidden="1" thickBot="1" x14ac:dyDescent="0.3">
      <c r="B46" s="205"/>
      <c r="C46" s="196"/>
      <c r="D46" s="45" t="s">
        <v>52</v>
      </c>
      <c r="E46" s="3">
        <f t="shared" si="13"/>
        <v>0</v>
      </c>
      <c r="F46" s="3">
        <v>0</v>
      </c>
      <c r="G46" s="3"/>
      <c r="H46" s="3"/>
      <c r="I46" s="3">
        <v>0</v>
      </c>
      <c r="J46" s="3">
        <v>0</v>
      </c>
      <c r="K46" s="3">
        <v>0</v>
      </c>
      <c r="L46" s="3">
        <v>0</v>
      </c>
      <c r="M46" s="191"/>
    </row>
    <row r="47" spans="2:13" ht="15.75" thickBot="1" x14ac:dyDescent="0.3">
      <c r="B47" s="212" t="s">
        <v>188</v>
      </c>
      <c r="C47" s="215" t="s">
        <v>269</v>
      </c>
      <c r="D47" s="41" t="s">
        <v>1</v>
      </c>
      <c r="E47" s="7">
        <f>SUM(G47:K47)</f>
        <v>0</v>
      </c>
      <c r="F47" s="7">
        <f>F50+F53+F56</f>
        <v>0</v>
      </c>
      <c r="G47" s="7">
        <f t="shared" ref="G47:L49" si="16">G50+G53+G56</f>
        <v>0</v>
      </c>
      <c r="H47" s="7">
        <f t="shared" si="16"/>
        <v>0</v>
      </c>
      <c r="I47" s="7">
        <f t="shared" si="16"/>
        <v>0</v>
      </c>
      <c r="J47" s="7">
        <f t="shared" si="16"/>
        <v>0</v>
      </c>
      <c r="K47" s="7">
        <f t="shared" si="16"/>
        <v>0</v>
      </c>
      <c r="L47" s="7">
        <f t="shared" si="16"/>
        <v>0</v>
      </c>
      <c r="M47" s="192" t="s">
        <v>33</v>
      </c>
    </row>
    <row r="48" spans="2:13" ht="15.75" thickBot="1" x14ac:dyDescent="0.3">
      <c r="B48" s="213"/>
      <c r="C48" s="216"/>
      <c r="D48" s="49" t="s">
        <v>51</v>
      </c>
      <c r="E48" s="7">
        <f>SUM(G48:K48)</f>
        <v>0</v>
      </c>
      <c r="F48" s="7">
        <f>F51+F54+F57</f>
        <v>0</v>
      </c>
      <c r="G48" s="7">
        <f t="shared" si="16"/>
        <v>0</v>
      </c>
      <c r="H48" s="7">
        <f t="shared" si="16"/>
        <v>0</v>
      </c>
      <c r="I48" s="7">
        <f t="shared" si="16"/>
        <v>0</v>
      </c>
      <c r="J48" s="7">
        <f t="shared" si="16"/>
        <v>0</v>
      </c>
      <c r="K48" s="7">
        <f t="shared" si="16"/>
        <v>0</v>
      </c>
      <c r="L48" s="7">
        <f t="shared" si="16"/>
        <v>0</v>
      </c>
      <c r="M48" s="193"/>
    </row>
    <row r="49" spans="2:13" ht="15.75" thickBot="1" x14ac:dyDescent="0.3">
      <c r="B49" s="214"/>
      <c r="C49" s="217"/>
      <c r="D49" s="41" t="s">
        <v>52</v>
      </c>
      <c r="E49" s="7">
        <f>SUM(G49:K49)</f>
        <v>0</v>
      </c>
      <c r="F49" s="7">
        <f>F52+F55+F58</f>
        <v>0</v>
      </c>
      <c r="G49" s="7">
        <f t="shared" si="16"/>
        <v>0</v>
      </c>
      <c r="H49" s="7">
        <f t="shared" si="16"/>
        <v>0</v>
      </c>
      <c r="I49" s="7">
        <f t="shared" si="16"/>
        <v>0</v>
      </c>
      <c r="J49" s="7">
        <f t="shared" si="16"/>
        <v>0</v>
      </c>
      <c r="K49" s="7">
        <f t="shared" si="16"/>
        <v>0</v>
      </c>
      <c r="L49" s="7">
        <f t="shared" si="16"/>
        <v>0</v>
      </c>
      <c r="M49" s="193"/>
    </row>
    <row r="50" spans="2:13" ht="15.75" thickBot="1" x14ac:dyDescent="0.3">
      <c r="B50" s="203" t="s">
        <v>11</v>
      </c>
      <c r="C50" s="225" t="s">
        <v>226</v>
      </c>
      <c r="D50" s="52" t="s">
        <v>1</v>
      </c>
      <c r="E50" s="3">
        <f>F50+I50+J50+K50+L50</f>
        <v>0</v>
      </c>
      <c r="F50" s="3">
        <f t="shared" ref="F50:L50" si="17">F51+F52</f>
        <v>0</v>
      </c>
      <c r="G50" s="3">
        <f t="shared" si="17"/>
        <v>0</v>
      </c>
      <c r="H50" s="3">
        <f t="shared" si="17"/>
        <v>0</v>
      </c>
      <c r="I50" s="3">
        <f t="shared" si="17"/>
        <v>0</v>
      </c>
      <c r="J50" s="3">
        <f t="shared" si="17"/>
        <v>0</v>
      </c>
      <c r="K50" s="3">
        <f t="shared" si="17"/>
        <v>0</v>
      </c>
      <c r="L50" s="3">
        <f t="shared" si="17"/>
        <v>0</v>
      </c>
      <c r="M50" s="190" t="s">
        <v>33</v>
      </c>
    </row>
    <row r="51" spans="2:13" ht="15.75" thickBot="1" x14ac:dyDescent="0.3">
      <c r="B51" s="204"/>
      <c r="C51" s="226"/>
      <c r="D51" s="52" t="s">
        <v>51</v>
      </c>
      <c r="E51" s="3">
        <f t="shared" ref="E51:E58" si="18">F51+I51+J51+K51+L51</f>
        <v>0</v>
      </c>
      <c r="F51" s="3">
        <v>0</v>
      </c>
      <c r="G51" s="3"/>
      <c r="H51" s="3"/>
      <c r="I51" s="3">
        <v>0</v>
      </c>
      <c r="J51" s="3">
        <v>0</v>
      </c>
      <c r="K51" s="3">
        <v>0</v>
      </c>
      <c r="L51" s="3">
        <v>0</v>
      </c>
      <c r="M51" s="191"/>
    </row>
    <row r="52" spans="2:13" ht="15" customHeight="1" thickBot="1" x14ac:dyDescent="0.3">
      <c r="B52" s="205"/>
      <c r="C52" s="227"/>
      <c r="D52" s="46" t="s">
        <v>52</v>
      </c>
      <c r="E52" s="3">
        <f t="shared" si="18"/>
        <v>0</v>
      </c>
      <c r="F52" s="3">
        <v>0</v>
      </c>
      <c r="G52" s="3"/>
      <c r="H52" s="3"/>
      <c r="I52" s="3">
        <v>0</v>
      </c>
      <c r="J52" s="3">
        <v>0</v>
      </c>
      <c r="K52" s="3">
        <v>0</v>
      </c>
      <c r="L52" s="3">
        <v>0</v>
      </c>
      <c r="M52" s="191"/>
    </row>
    <row r="53" spans="2:13" ht="0.75" hidden="1" customHeight="1" thickBot="1" x14ac:dyDescent="0.3">
      <c r="B53" s="203" t="s">
        <v>211</v>
      </c>
      <c r="C53" s="225" t="s">
        <v>245</v>
      </c>
      <c r="D53" s="52" t="s">
        <v>1</v>
      </c>
      <c r="E53" s="3">
        <f t="shared" si="18"/>
        <v>0</v>
      </c>
      <c r="F53" s="3">
        <f t="shared" ref="F53:L53" si="19">F54+F55</f>
        <v>0</v>
      </c>
      <c r="G53" s="3">
        <f t="shared" si="19"/>
        <v>0</v>
      </c>
      <c r="H53" s="3">
        <f t="shared" si="19"/>
        <v>0</v>
      </c>
      <c r="I53" s="3">
        <f t="shared" si="19"/>
        <v>0</v>
      </c>
      <c r="J53" s="3">
        <f t="shared" si="19"/>
        <v>0</v>
      </c>
      <c r="K53" s="3">
        <f t="shared" si="19"/>
        <v>0</v>
      </c>
      <c r="L53" s="3">
        <f t="shared" si="19"/>
        <v>0</v>
      </c>
      <c r="M53" s="190" t="s">
        <v>33</v>
      </c>
    </row>
    <row r="54" spans="2:13" ht="15.75" hidden="1" thickBot="1" x14ac:dyDescent="0.3">
      <c r="B54" s="204"/>
      <c r="C54" s="226"/>
      <c r="D54" s="52" t="s">
        <v>51</v>
      </c>
      <c r="E54" s="3">
        <f t="shared" si="18"/>
        <v>0</v>
      </c>
      <c r="F54" s="3">
        <v>0</v>
      </c>
      <c r="G54" s="3"/>
      <c r="H54" s="3"/>
      <c r="I54" s="3">
        <v>0</v>
      </c>
      <c r="J54" s="3">
        <v>0</v>
      </c>
      <c r="K54" s="3">
        <v>0</v>
      </c>
      <c r="L54" s="3">
        <v>0</v>
      </c>
      <c r="M54" s="191"/>
    </row>
    <row r="55" spans="2:13" ht="15.75" hidden="1" thickBot="1" x14ac:dyDescent="0.3">
      <c r="B55" s="205"/>
      <c r="C55" s="227"/>
      <c r="D55" s="46" t="s">
        <v>52</v>
      </c>
      <c r="E55" s="3">
        <f t="shared" si="18"/>
        <v>0</v>
      </c>
      <c r="F55" s="3">
        <v>0</v>
      </c>
      <c r="G55" s="3"/>
      <c r="H55" s="3"/>
      <c r="I55" s="3">
        <v>0</v>
      </c>
      <c r="J55" s="3">
        <v>0</v>
      </c>
      <c r="K55" s="3">
        <v>0</v>
      </c>
      <c r="L55" s="3">
        <v>0</v>
      </c>
      <c r="M55" s="191"/>
    </row>
    <row r="56" spans="2:13" ht="15.75" hidden="1" thickBot="1" x14ac:dyDescent="0.3">
      <c r="B56" s="203" t="s">
        <v>214</v>
      </c>
      <c r="C56" s="225" t="s">
        <v>212</v>
      </c>
      <c r="D56" s="52" t="s">
        <v>1</v>
      </c>
      <c r="E56" s="3">
        <f t="shared" si="18"/>
        <v>0</v>
      </c>
      <c r="F56" s="3">
        <f t="shared" ref="F56:L56" si="20">F57+F58</f>
        <v>0</v>
      </c>
      <c r="G56" s="3">
        <f t="shared" si="20"/>
        <v>0</v>
      </c>
      <c r="H56" s="3">
        <f t="shared" si="20"/>
        <v>0</v>
      </c>
      <c r="I56" s="3">
        <f t="shared" si="20"/>
        <v>0</v>
      </c>
      <c r="J56" s="3">
        <f t="shared" si="20"/>
        <v>0</v>
      </c>
      <c r="K56" s="3">
        <f t="shared" si="20"/>
        <v>0</v>
      </c>
      <c r="L56" s="3">
        <f t="shared" si="20"/>
        <v>0</v>
      </c>
      <c r="M56" s="190" t="s">
        <v>33</v>
      </c>
    </row>
    <row r="57" spans="2:13" ht="15.75" hidden="1" thickBot="1" x14ac:dyDescent="0.3">
      <c r="B57" s="204"/>
      <c r="C57" s="226"/>
      <c r="D57" s="52" t="s">
        <v>51</v>
      </c>
      <c r="E57" s="3">
        <f t="shared" si="18"/>
        <v>0</v>
      </c>
      <c r="F57" s="3">
        <v>0</v>
      </c>
      <c r="G57" s="3"/>
      <c r="H57" s="3"/>
      <c r="I57" s="3">
        <v>0</v>
      </c>
      <c r="J57" s="3">
        <v>0</v>
      </c>
      <c r="K57" s="3">
        <v>0</v>
      </c>
      <c r="L57" s="3">
        <v>0</v>
      </c>
      <c r="M57" s="191"/>
    </row>
    <row r="58" spans="2:13" ht="15.75" hidden="1" thickBot="1" x14ac:dyDescent="0.3">
      <c r="B58" s="205"/>
      <c r="C58" s="227"/>
      <c r="D58" s="46" t="s">
        <v>52</v>
      </c>
      <c r="E58" s="3">
        <f t="shared" si="18"/>
        <v>0</v>
      </c>
      <c r="F58" s="3">
        <v>0</v>
      </c>
      <c r="G58" s="3"/>
      <c r="H58" s="3"/>
      <c r="I58" s="3">
        <v>0</v>
      </c>
      <c r="J58" s="3">
        <v>0</v>
      </c>
      <c r="K58" s="3">
        <v>0</v>
      </c>
      <c r="L58" s="3">
        <v>0</v>
      </c>
      <c r="M58" s="191"/>
    </row>
    <row r="59" spans="2:13" ht="15.75" thickBot="1" x14ac:dyDescent="0.3">
      <c r="B59" s="212">
        <v>3</v>
      </c>
      <c r="C59" s="215" t="s">
        <v>268</v>
      </c>
      <c r="D59" s="49" t="s">
        <v>1</v>
      </c>
      <c r="E59" s="7">
        <f>SUM(G59:K59)</f>
        <v>0</v>
      </c>
      <c r="F59" s="7">
        <f t="shared" ref="F59:L61" si="21">F62+F65</f>
        <v>0</v>
      </c>
      <c r="G59" s="7">
        <f t="shared" si="21"/>
        <v>0</v>
      </c>
      <c r="H59" s="7">
        <f t="shared" si="21"/>
        <v>0</v>
      </c>
      <c r="I59" s="7">
        <f t="shared" si="21"/>
        <v>0</v>
      </c>
      <c r="J59" s="7">
        <f t="shared" si="21"/>
        <v>0</v>
      </c>
      <c r="K59" s="7">
        <f t="shared" si="21"/>
        <v>0</v>
      </c>
      <c r="L59" s="7">
        <f t="shared" si="21"/>
        <v>0</v>
      </c>
      <c r="M59" s="192" t="s">
        <v>273</v>
      </c>
    </row>
    <row r="60" spans="2:13" ht="15.75" thickBot="1" x14ac:dyDescent="0.3">
      <c r="B60" s="213"/>
      <c r="C60" s="216"/>
      <c r="D60" s="49" t="s">
        <v>51</v>
      </c>
      <c r="E60" s="7">
        <f>SUM(G60:K60)</f>
        <v>0</v>
      </c>
      <c r="F60" s="7">
        <f t="shared" si="21"/>
        <v>0</v>
      </c>
      <c r="G60" s="7">
        <f t="shared" si="21"/>
        <v>0</v>
      </c>
      <c r="H60" s="7">
        <f t="shared" si="21"/>
        <v>0</v>
      </c>
      <c r="I60" s="7">
        <f t="shared" si="21"/>
        <v>0</v>
      </c>
      <c r="J60" s="7">
        <f t="shared" si="21"/>
        <v>0</v>
      </c>
      <c r="K60" s="7">
        <f t="shared" si="21"/>
        <v>0</v>
      </c>
      <c r="L60" s="7">
        <f t="shared" si="21"/>
        <v>0</v>
      </c>
      <c r="M60" s="193"/>
    </row>
    <row r="61" spans="2:13" ht="15.75" thickBot="1" x14ac:dyDescent="0.3">
      <c r="B61" s="214"/>
      <c r="C61" s="217"/>
      <c r="D61" s="41" t="s">
        <v>52</v>
      </c>
      <c r="E61" s="7">
        <f>SUM(G61:K61)</f>
        <v>0</v>
      </c>
      <c r="F61" s="7">
        <f t="shared" si="21"/>
        <v>0</v>
      </c>
      <c r="G61" s="7">
        <f t="shared" si="21"/>
        <v>0</v>
      </c>
      <c r="H61" s="7">
        <f t="shared" si="21"/>
        <v>0</v>
      </c>
      <c r="I61" s="7">
        <f t="shared" si="21"/>
        <v>0</v>
      </c>
      <c r="J61" s="7">
        <f t="shared" si="21"/>
        <v>0</v>
      </c>
      <c r="K61" s="7">
        <f t="shared" si="21"/>
        <v>0</v>
      </c>
      <c r="L61" s="7">
        <f t="shared" si="21"/>
        <v>0</v>
      </c>
      <c r="M61" s="222"/>
    </row>
    <row r="62" spans="2:13" ht="15.75" thickBot="1" x14ac:dyDescent="0.3">
      <c r="B62" s="203" t="s">
        <v>14</v>
      </c>
      <c r="C62" s="223" t="s">
        <v>35</v>
      </c>
      <c r="D62" s="50" t="s">
        <v>1</v>
      </c>
      <c r="E62" s="3">
        <f t="shared" ref="E62:E67" si="22">F62+I62+J62+K62+L62</f>
        <v>0</v>
      </c>
      <c r="F62" s="3">
        <f>F63+F64</f>
        <v>0</v>
      </c>
      <c r="G62" s="3">
        <f t="shared" ref="G62:L62" si="23">G63+G64</f>
        <v>0</v>
      </c>
      <c r="H62" s="3">
        <f t="shared" si="23"/>
        <v>0</v>
      </c>
      <c r="I62" s="3">
        <f t="shared" si="23"/>
        <v>0</v>
      </c>
      <c r="J62" s="3">
        <f t="shared" si="23"/>
        <v>0</v>
      </c>
      <c r="K62" s="3">
        <f t="shared" si="23"/>
        <v>0</v>
      </c>
      <c r="L62" s="3">
        <f t="shared" si="23"/>
        <v>0</v>
      </c>
      <c r="M62" s="190" t="s">
        <v>16</v>
      </c>
    </row>
    <row r="63" spans="2:13" ht="15.75" thickBot="1" x14ac:dyDescent="0.3">
      <c r="B63" s="204"/>
      <c r="C63" s="224"/>
      <c r="D63" s="50" t="s">
        <v>51</v>
      </c>
      <c r="E63" s="3">
        <f t="shared" si="22"/>
        <v>0</v>
      </c>
      <c r="F63" s="3">
        <v>0</v>
      </c>
      <c r="G63" s="3"/>
      <c r="H63" s="3"/>
      <c r="I63" s="3">
        <v>0</v>
      </c>
      <c r="J63" s="3">
        <v>0</v>
      </c>
      <c r="K63" s="3">
        <v>0</v>
      </c>
      <c r="L63" s="3">
        <v>0</v>
      </c>
      <c r="M63" s="191"/>
    </row>
    <row r="64" spans="2:13" ht="15.75" thickBot="1" x14ac:dyDescent="0.3">
      <c r="B64" s="204"/>
      <c r="C64" s="224"/>
      <c r="D64" s="42" t="s">
        <v>52</v>
      </c>
      <c r="E64" s="3">
        <f t="shared" si="22"/>
        <v>0</v>
      </c>
      <c r="F64" s="136">
        <v>0</v>
      </c>
      <c r="G64" s="4"/>
      <c r="H64" s="4"/>
      <c r="I64" s="4">
        <v>0</v>
      </c>
      <c r="J64" s="4">
        <v>0</v>
      </c>
      <c r="K64" s="4">
        <v>0</v>
      </c>
      <c r="L64" s="4">
        <v>0</v>
      </c>
      <c r="M64" s="191"/>
    </row>
    <row r="65" spans="2:13" ht="15.75" customHeight="1" thickBot="1" x14ac:dyDescent="0.3">
      <c r="B65" s="203" t="s">
        <v>15</v>
      </c>
      <c r="C65" s="206" t="s">
        <v>36</v>
      </c>
      <c r="D65" s="51" t="s">
        <v>1</v>
      </c>
      <c r="E65" s="3">
        <f t="shared" si="22"/>
        <v>0</v>
      </c>
      <c r="F65" s="3">
        <f t="shared" ref="F65:L65" si="24">F66+F67</f>
        <v>0</v>
      </c>
      <c r="G65" s="3">
        <f t="shared" si="24"/>
        <v>0</v>
      </c>
      <c r="H65" s="3">
        <f t="shared" si="24"/>
        <v>0</v>
      </c>
      <c r="I65" s="3">
        <f t="shared" si="24"/>
        <v>0</v>
      </c>
      <c r="J65" s="3">
        <f t="shared" si="24"/>
        <v>0</v>
      </c>
      <c r="K65" s="3">
        <f t="shared" si="24"/>
        <v>0</v>
      </c>
      <c r="L65" s="3">
        <f t="shared" si="24"/>
        <v>0</v>
      </c>
      <c r="M65" s="179" t="s">
        <v>274</v>
      </c>
    </row>
    <row r="66" spans="2:13" ht="15.75" thickBot="1" x14ac:dyDescent="0.3">
      <c r="B66" s="204"/>
      <c r="C66" s="207"/>
      <c r="D66" s="43" t="s">
        <v>51</v>
      </c>
      <c r="E66" s="3">
        <f t="shared" si="22"/>
        <v>0</v>
      </c>
      <c r="F66" s="3">
        <v>0</v>
      </c>
      <c r="G66" s="3"/>
      <c r="H66" s="3"/>
      <c r="I66" s="3">
        <v>0</v>
      </c>
      <c r="J66" s="3">
        <v>0</v>
      </c>
      <c r="K66" s="3">
        <v>0</v>
      </c>
      <c r="L66" s="3">
        <v>0</v>
      </c>
      <c r="M66" s="191"/>
    </row>
    <row r="67" spans="2:13" ht="15.75" thickBot="1" x14ac:dyDescent="0.3">
      <c r="B67" s="205"/>
      <c r="C67" s="208"/>
      <c r="D67" s="51" t="s">
        <v>52</v>
      </c>
      <c r="E67" s="3">
        <f t="shared" si="22"/>
        <v>0</v>
      </c>
      <c r="F67" s="3">
        <v>0</v>
      </c>
      <c r="G67" s="4"/>
      <c r="H67" s="4"/>
      <c r="I67" s="4">
        <v>0</v>
      </c>
      <c r="J67" s="4">
        <v>0</v>
      </c>
      <c r="K67" s="4">
        <v>0</v>
      </c>
      <c r="L67" s="4">
        <v>0</v>
      </c>
      <c r="M67" s="180"/>
    </row>
    <row r="68" spans="2:13" x14ac:dyDescent="0.25"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</row>
  </sheetData>
  <mergeCells count="67">
    <mergeCell ref="M13:M15"/>
    <mergeCell ref="C13:C15"/>
    <mergeCell ref="B13:B15"/>
    <mergeCell ref="M62:M64"/>
    <mergeCell ref="B25:B27"/>
    <mergeCell ref="C25:C27"/>
    <mergeCell ref="M25:M27"/>
    <mergeCell ref="B28:B30"/>
    <mergeCell ref="B44:B46"/>
    <mergeCell ref="C44:C46"/>
    <mergeCell ref="B41:B43"/>
    <mergeCell ref="M38:M40"/>
    <mergeCell ref="M35:M37"/>
    <mergeCell ref="M56:M58"/>
    <mergeCell ref="M53:M55"/>
    <mergeCell ref="B56:B58"/>
    <mergeCell ref="C56:C58"/>
    <mergeCell ref="C53:C55"/>
    <mergeCell ref="B53:B55"/>
    <mergeCell ref="B50:B52"/>
    <mergeCell ref="C50:C52"/>
    <mergeCell ref="B68:M68"/>
    <mergeCell ref="C59:C61"/>
    <mergeCell ref="M59:M61"/>
    <mergeCell ref="B62:B64"/>
    <mergeCell ref="C62:C64"/>
    <mergeCell ref="M65:M67"/>
    <mergeCell ref="C65:C67"/>
    <mergeCell ref="B65:B67"/>
    <mergeCell ref="B59:B61"/>
    <mergeCell ref="B16:B18"/>
    <mergeCell ref="C16:C18"/>
    <mergeCell ref="M16:M18"/>
    <mergeCell ref="M22:M24"/>
    <mergeCell ref="B47:B49"/>
    <mergeCell ref="C47:C49"/>
    <mergeCell ref="B31:M31"/>
    <mergeCell ref="B19:B21"/>
    <mergeCell ref="C19:C21"/>
    <mergeCell ref="C28:C30"/>
    <mergeCell ref="M28:M30"/>
    <mergeCell ref="M19:M21"/>
    <mergeCell ref="B22:B24"/>
    <mergeCell ref="C22:C24"/>
    <mergeCell ref="C35:C37"/>
    <mergeCell ref="B35:B37"/>
    <mergeCell ref="M50:M52"/>
    <mergeCell ref="M47:M49"/>
    <mergeCell ref="C41:C43"/>
    <mergeCell ref="M44:M46"/>
    <mergeCell ref="B32:B34"/>
    <mergeCell ref="C32:C34"/>
    <mergeCell ref="M32:M34"/>
    <mergeCell ref="B38:B40"/>
    <mergeCell ref="C38:C40"/>
    <mergeCell ref="M41:M43"/>
    <mergeCell ref="E2:M2"/>
    <mergeCell ref="B12:M12"/>
    <mergeCell ref="B4:M4"/>
    <mergeCell ref="C6:C7"/>
    <mergeCell ref="B6:B7"/>
    <mergeCell ref="E6:E7"/>
    <mergeCell ref="M6:M7"/>
    <mergeCell ref="M9:M11"/>
    <mergeCell ref="B9:B11"/>
    <mergeCell ref="C9:C11"/>
    <mergeCell ref="F6:L6"/>
  </mergeCells>
  <pageMargins left="1.1811023622047245" right="0" top="0.19685039370078741" bottom="0.19685039370078741" header="0.31496062992125984" footer="0.31496062992125984"/>
  <pageSetup paperSize="9" scale="72" orientation="landscape" r:id="rId1"/>
  <rowBreaks count="1" manualBreakCount="1">
    <brk id="4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view="pageBreakPreview" topLeftCell="A20" zoomScale="110" zoomScaleNormal="100" zoomScaleSheetLayoutView="110" workbookViewId="0">
      <selection activeCell="D30" sqref="D30"/>
    </sheetView>
  </sheetViews>
  <sheetFormatPr defaultRowHeight="15" x14ac:dyDescent="0.25"/>
  <cols>
    <col min="1" max="1" width="2.7109375" customWidth="1"/>
    <col min="2" max="2" width="7.140625" style="10" customWidth="1"/>
    <col min="3" max="3" width="66.85546875" style="10" customWidth="1"/>
    <col min="4" max="4" width="77.28515625" style="10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8"/>
      <c r="C1" s="8"/>
      <c r="D1" s="256" t="s">
        <v>79</v>
      </c>
      <c r="E1" s="256"/>
      <c r="F1" s="256"/>
      <c r="G1" s="256"/>
    </row>
    <row r="2" spans="2:7" ht="3" customHeight="1" x14ac:dyDescent="0.25">
      <c r="B2" s="9"/>
      <c r="E2" s="10"/>
      <c r="F2" s="10"/>
      <c r="G2" s="10"/>
    </row>
    <row r="3" spans="2:7" ht="13.5" customHeight="1" x14ac:dyDescent="0.25">
      <c r="B3" s="257" t="s">
        <v>42</v>
      </c>
      <c r="C3" s="257"/>
      <c r="D3" s="257"/>
      <c r="E3" s="257"/>
      <c r="F3" s="257"/>
      <c r="G3" s="257"/>
    </row>
    <row r="4" spans="2:7" ht="41.25" customHeight="1" x14ac:dyDescent="0.25">
      <c r="B4" s="258" t="s">
        <v>43</v>
      </c>
      <c r="C4" s="258"/>
      <c r="D4" s="258"/>
      <c r="E4" s="258"/>
      <c r="F4" s="258"/>
      <c r="G4" s="258"/>
    </row>
    <row r="5" spans="2:7" ht="8.25" customHeight="1" x14ac:dyDescent="0.25">
      <c r="B5" s="259" t="s">
        <v>44</v>
      </c>
      <c r="C5" s="259"/>
      <c r="D5" s="259"/>
      <c r="E5" s="259"/>
      <c r="F5" s="259"/>
      <c r="G5" s="259"/>
    </row>
    <row r="6" spans="2:7" ht="38.25" customHeight="1" x14ac:dyDescent="0.25">
      <c r="B6" s="260" t="s">
        <v>17</v>
      </c>
      <c r="C6" s="260" t="s">
        <v>18</v>
      </c>
      <c r="D6" s="260" t="s">
        <v>19</v>
      </c>
      <c r="E6" s="260" t="s">
        <v>20</v>
      </c>
      <c r="F6" s="262" t="s">
        <v>23</v>
      </c>
      <c r="G6" s="262"/>
    </row>
    <row r="7" spans="2:7" x14ac:dyDescent="0.25">
      <c r="B7" s="260"/>
      <c r="C7" s="260"/>
      <c r="D7" s="260"/>
      <c r="E7" s="261"/>
      <c r="F7" s="26" t="s">
        <v>49</v>
      </c>
      <c r="G7" s="26" t="s">
        <v>5</v>
      </c>
    </row>
    <row r="8" spans="2:7" x14ac:dyDescent="0.25">
      <c r="B8" s="11">
        <v>1</v>
      </c>
      <c r="C8" s="11">
        <v>2</v>
      </c>
      <c r="D8" s="11">
        <v>3</v>
      </c>
      <c r="E8" s="12">
        <v>4</v>
      </c>
      <c r="F8" s="12">
        <v>5</v>
      </c>
      <c r="G8" s="12">
        <v>6</v>
      </c>
    </row>
    <row r="9" spans="2:7" x14ac:dyDescent="0.25">
      <c r="B9" s="238" t="s">
        <v>154</v>
      </c>
      <c r="C9" s="238"/>
      <c r="D9" s="238"/>
      <c r="E9" s="238"/>
      <c r="F9" s="238"/>
      <c r="G9" s="238"/>
    </row>
    <row r="10" spans="2:7" ht="44.25" customHeight="1" x14ac:dyDescent="0.25">
      <c r="B10" s="19">
        <v>1</v>
      </c>
      <c r="C10" s="20" t="s">
        <v>6</v>
      </c>
      <c r="D10" s="21" t="s">
        <v>21</v>
      </c>
      <c r="E10" s="30">
        <f>E11+E13+E12</f>
        <v>1240</v>
      </c>
      <c r="F10" s="30">
        <f>F11+F13+F12</f>
        <v>1240</v>
      </c>
      <c r="G10" s="30">
        <f>G11+G13+G12</f>
        <v>0</v>
      </c>
    </row>
    <row r="11" spans="2:7" ht="41.25" customHeight="1" x14ac:dyDescent="0.25">
      <c r="B11" s="245" t="s">
        <v>8</v>
      </c>
      <c r="C11" s="243" t="s">
        <v>38</v>
      </c>
      <c r="D11" s="22" t="s">
        <v>81</v>
      </c>
      <c r="E11" s="31">
        <f>SUM(F11:G11)</f>
        <v>1240</v>
      </c>
      <c r="F11" s="31">
        <v>1240</v>
      </c>
      <c r="G11" s="31">
        <v>0</v>
      </c>
    </row>
    <row r="12" spans="2:7" ht="42.75" hidden="1" customHeight="1" x14ac:dyDescent="0.25">
      <c r="B12" s="246"/>
      <c r="C12" s="244"/>
      <c r="D12" s="22"/>
      <c r="E12" s="31">
        <v>0</v>
      </c>
      <c r="F12" s="31">
        <v>0</v>
      </c>
      <c r="G12" s="31">
        <v>0</v>
      </c>
    </row>
    <row r="13" spans="2:7" ht="38.25" x14ac:dyDescent="0.25">
      <c r="B13" s="23" t="s">
        <v>10</v>
      </c>
      <c r="C13" s="29" t="s">
        <v>37</v>
      </c>
      <c r="D13" s="22"/>
      <c r="E13" s="31">
        <f>SUM(F13:G13)</f>
        <v>0</v>
      </c>
      <c r="F13" s="31">
        <v>0</v>
      </c>
      <c r="G13" s="31">
        <v>0</v>
      </c>
    </row>
    <row r="14" spans="2:7" ht="51" x14ac:dyDescent="0.25">
      <c r="B14" s="23" t="s">
        <v>13</v>
      </c>
      <c r="C14" s="24" t="s">
        <v>40</v>
      </c>
      <c r="D14" s="11"/>
      <c r="E14" s="31">
        <f>F14+G14</f>
        <v>0</v>
      </c>
      <c r="F14" s="31">
        <v>0</v>
      </c>
      <c r="G14" s="31">
        <v>0</v>
      </c>
    </row>
    <row r="15" spans="2:7" ht="51" x14ac:dyDescent="0.25">
      <c r="B15" s="23" t="s">
        <v>30</v>
      </c>
      <c r="C15" s="24" t="s">
        <v>39</v>
      </c>
      <c r="D15" s="11"/>
      <c r="E15" s="31">
        <f>F15+G15</f>
        <v>0</v>
      </c>
      <c r="F15" s="32">
        <v>0</v>
      </c>
      <c r="G15" s="31">
        <v>0</v>
      </c>
    </row>
    <row r="16" spans="2:7" ht="15" customHeight="1" x14ac:dyDescent="0.25">
      <c r="B16" s="239" t="s">
        <v>153</v>
      </c>
      <c r="C16" s="240"/>
      <c r="D16" s="241"/>
      <c r="E16" s="30">
        <f>E10</f>
        <v>1240</v>
      </c>
      <c r="F16" s="30">
        <f>F10</f>
        <v>1240</v>
      </c>
      <c r="G16" s="30">
        <f>G10</f>
        <v>0</v>
      </c>
    </row>
    <row r="17" spans="2:7" x14ac:dyDescent="0.25">
      <c r="B17" s="238" t="s">
        <v>3</v>
      </c>
      <c r="C17" s="238"/>
      <c r="D17" s="238"/>
      <c r="E17" s="238"/>
      <c r="F17" s="238"/>
      <c r="G17" s="238"/>
    </row>
    <row r="18" spans="2:7" ht="38.25" x14ac:dyDescent="0.25">
      <c r="B18" s="13">
        <v>1</v>
      </c>
      <c r="C18" s="13" t="s">
        <v>26</v>
      </c>
      <c r="D18" s="13"/>
      <c r="E18" s="34">
        <f t="shared" ref="E18:E23" si="0">SUM(F18:G18)</f>
        <v>1216</v>
      </c>
      <c r="F18" s="34">
        <f>F19+F20+F21+F22+F23+F24+F25+F26+F27+F30</f>
        <v>1216</v>
      </c>
      <c r="G18" s="34">
        <f>G19+G20+G21+G22+G23+G24+G25+G26+G27+G30</f>
        <v>0</v>
      </c>
    </row>
    <row r="19" spans="2:7" ht="25.5" x14ac:dyDescent="0.25">
      <c r="B19" s="14" t="s">
        <v>8</v>
      </c>
      <c r="C19" s="15" t="s">
        <v>41</v>
      </c>
      <c r="D19" s="16"/>
      <c r="E19" s="35">
        <f t="shared" si="0"/>
        <v>0</v>
      </c>
      <c r="F19" s="35">
        <v>0</v>
      </c>
      <c r="G19" s="35">
        <v>0</v>
      </c>
    </row>
    <row r="20" spans="2:7" ht="25.5" x14ac:dyDescent="0.25">
      <c r="B20" s="14" t="s">
        <v>10</v>
      </c>
      <c r="C20" s="15" t="s">
        <v>27</v>
      </c>
      <c r="D20" s="16"/>
      <c r="E20" s="35">
        <f t="shared" si="0"/>
        <v>0</v>
      </c>
      <c r="F20" s="35">
        <v>0</v>
      </c>
      <c r="G20" s="35">
        <v>0</v>
      </c>
    </row>
    <row r="21" spans="2:7" ht="38.25" x14ac:dyDescent="0.25">
      <c r="B21" s="14" t="s">
        <v>13</v>
      </c>
      <c r="C21" s="15" t="s">
        <v>28</v>
      </c>
      <c r="D21" s="16"/>
      <c r="E21" s="35">
        <f t="shared" si="0"/>
        <v>0</v>
      </c>
      <c r="F21" s="35">
        <v>0</v>
      </c>
      <c r="G21" s="35">
        <v>0</v>
      </c>
    </row>
    <row r="22" spans="2:7" ht="38.25" x14ac:dyDescent="0.25">
      <c r="B22" s="14" t="s">
        <v>30</v>
      </c>
      <c r="C22" s="15" t="s">
        <v>29</v>
      </c>
      <c r="D22" s="16"/>
      <c r="E22" s="35">
        <f t="shared" si="0"/>
        <v>0</v>
      </c>
      <c r="F22" s="35">
        <v>0</v>
      </c>
      <c r="G22" s="35">
        <v>0</v>
      </c>
    </row>
    <row r="23" spans="2:7" ht="25.5" x14ac:dyDescent="0.25">
      <c r="B23" s="14" t="s">
        <v>68</v>
      </c>
      <c r="C23" s="15" t="s">
        <v>69</v>
      </c>
      <c r="D23" s="16"/>
      <c r="E23" s="35">
        <f t="shared" si="0"/>
        <v>0</v>
      </c>
      <c r="F23" s="35">
        <v>0</v>
      </c>
      <c r="G23" s="35">
        <v>0</v>
      </c>
    </row>
    <row r="24" spans="2:7" ht="38.25" x14ac:dyDescent="0.25">
      <c r="B24" s="67" t="s">
        <v>90</v>
      </c>
      <c r="C24" s="15" t="s">
        <v>97</v>
      </c>
      <c r="D24" s="16"/>
      <c r="E24" s="35">
        <v>0</v>
      </c>
      <c r="F24" s="35">
        <v>0</v>
      </c>
      <c r="G24" s="35">
        <v>0</v>
      </c>
    </row>
    <row r="25" spans="2:7" ht="25.5" x14ac:dyDescent="0.25">
      <c r="B25" s="67" t="s">
        <v>91</v>
      </c>
      <c r="C25" s="15" t="s">
        <v>94</v>
      </c>
      <c r="D25" s="16"/>
      <c r="E25" s="35">
        <v>0</v>
      </c>
      <c r="F25" s="35">
        <v>0</v>
      </c>
      <c r="G25" s="35">
        <v>0</v>
      </c>
    </row>
    <row r="26" spans="2:7" ht="38.25" x14ac:dyDescent="0.25">
      <c r="B26" s="67" t="s">
        <v>93</v>
      </c>
      <c r="C26" s="15" t="s">
        <v>92</v>
      </c>
      <c r="D26" s="16"/>
      <c r="E26" s="35">
        <v>0</v>
      </c>
      <c r="F26" s="35">
        <v>0</v>
      </c>
      <c r="G26" s="35">
        <v>0</v>
      </c>
    </row>
    <row r="27" spans="2:7" x14ac:dyDescent="0.25">
      <c r="B27" s="250" t="s">
        <v>130</v>
      </c>
      <c r="C27" s="253" t="s">
        <v>131</v>
      </c>
      <c r="D27" s="16"/>
      <c r="E27" s="74">
        <f>E28+E29</f>
        <v>650</v>
      </c>
      <c r="F27" s="74">
        <f>F28+F29</f>
        <v>650</v>
      </c>
      <c r="G27" s="74">
        <f>G28+G29</f>
        <v>0</v>
      </c>
    </row>
    <row r="28" spans="2:7" x14ac:dyDescent="0.25">
      <c r="B28" s="251"/>
      <c r="C28" s="254"/>
      <c r="D28" s="16" t="s">
        <v>132</v>
      </c>
      <c r="E28" s="35">
        <f>F28+G28</f>
        <v>150</v>
      </c>
      <c r="F28" s="35">
        <v>150</v>
      </c>
      <c r="G28" s="35">
        <v>0</v>
      </c>
    </row>
    <row r="29" spans="2:7" x14ac:dyDescent="0.25">
      <c r="B29" s="252"/>
      <c r="C29" s="255"/>
      <c r="D29" s="16" t="s">
        <v>133</v>
      </c>
      <c r="E29" s="35">
        <f>F29+G29</f>
        <v>500</v>
      </c>
      <c r="F29" s="35">
        <v>500</v>
      </c>
      <c r="G29" s="35">
        <v>0</v>
      </c>
    </row>
    <row r="30" spans="2:7" ht="51" x14ac:dyDescent="0.25">
      <c r="B30" s="72" t="s">
        <v>134</v>
      </c>
      <c r="C30" s="83" t="s">
        <v>135</v>
      </c>
      <c r="D30" s="16" t="s">
        <v>136</v>
      </c>
      <c r="E30" s="35">
        <f>F30+G30</f>
        <v>566</v>
      </c>
      <c r="F30" s="35">
        <v>566</v>
      </c>
      <c r="G30" s="35">
        <v>0</v>
      </c>
    </row>
    <row r="31" spans="2:7" ht="28.5" customHeight="1" x14ac:dyDescent="0.25">
      <c r="B31" s="17">
        <v>2</v>
      </c>
      <c r="C31" s="18" t="s">
        <v>31</v>
      </c>
      <c r="D31" s="16"/>
      <c r="E31" s="30">
        <f>SUM(F31:G31)</f>
        <v>11213</v>
      </c>
      <c r="F31" s="30">
        <f>F32+F42</f>
        <v>11213</v>
      </c>
      <c r="G31" s="30">
        <f>G33+G42</f>
        <v>0</v>
      </c>
    </row>
    <row r="32" spans="2:7" x14ac:dyDescent="0.25">
      <c r="B32" s="250" t="s">
        <v>11</v>
      </c>
      <c r="C32" s="247" t="s">
        <v>32</v>
      </c>
      <c r="D32" s="16"/>
      <c r="E32" s="30">
        <f>SUM(E33:E41)</f>
        <v>8670.3000000000011</v>
      </c>
      <c r="F32" s="30">
        <f>SUM(F33:F41)</f>
        <v>8670.3000000000011</v>
      </c>
      <c r="G32" s="30">
        <f>SUM(G33:G41)</f>
        <v>0</v>
      </c>
    </row>
    <row r="33" spans="2:7" ht="25.5" x14ac:dyDescent="0.25">
      <c r="B33" s="251"/>
      <c r="C33" s="248"/>
      <c r="D33" s="11" t="s">
        <v>54</v>
      </c>
      <c r="E33" s="31">
        <f>SUM(F33:G33)</f>
        <v>1615</v>
      </c>
      <c r="F33" s="68">
        <v>1615</v>
      </c>
      <c r="G33" s="68">
        <v>0</v>
      </c>
    </row>
    <row r="34" spans="2:7" x14ac:dyDescent="0.25">
      <c r="B34" s="251"/>
      <c r="C34" s="248"/>
      <c r="D34" s="11" t="s">
        <v>101</v>
      </c>
      <c r="E34" s="31">
        <f>SUM(F34:G34)</f>
        <v>1425</v>
      </c>
      <c r="F34" s="68">
        <v>1425</v>
      </c>
      <c r="G34" s="68">
        <v>0</v>
      </c>
    </row>
    <row r="35" spans="2:7" x14ac:dyDescent="0.25">
      <c r="B35" s="251"/>
      <c r="C35" s="248"/>
      <c r="D35" s="11" t="s">
        <v>102</v>
      </c>
      <c r="E35" s="31">
        <f t="shared" ref="E35:E41" si="1">SUM(F35:G35)</f>
        <v>1045</v>
      </c>
      <c r="F35" s="68">
        <v>1045</v>
      </c>
      <c r="G35" s="68">
        <v>0</v>
      </c>
    </row>
    <row r="36" spans="2:7" x14ac:dyDescent="0.25">
      <c r="B36" s="251"/>
      <c r="C36" s="248"/>
      <c r="D36" s="11" t="s">
        <v>103</v>
      </c>
      <c r="E36" s="31">
        <f t="shared" si="1"/>
        <v>855</v>
      </c>
      <c r="F36" s="68">
        <v>855</v>
      </c>
      <c r="G36" s="68">
        <v>0</v>
      </c>
    </row>
    <row r="37" spans="2:7" x14ac:dyDescent="0.25">
      <c r="B37" s="251"/>
      <c r="C37" s="248"/>
      <c r="D37" s="11" t="s">
        <v>104</v>
      </c>
      <c r="E37" s="31">
        <f t="shared" si="1"/>
        <v>1425</v>
      </c>
      <c r="F37" s="68">
        <v>1425</v>
      </c>
      <c r="G37" s="68">
        <v>0</v>
      </c>
    </row>
    <row r="38" spans="2:7" x14ac:dyDescent="0.25">
      <c r="B38" s="251"/>
      <c r="C38" s="248"/>
      <c r="D38" s="11" t="s">
        <v>105</v>
      </c>
      <c r="E38" s="31">
        <f t="shared" si="1"/>
        <v>1425</v>
      </c>
      <c r="F38" s="68">
        <v>1425</v>
      </c>
      <c r="G38" s="68">
        <v>0</v>
      </c>
    </row>
    <row r="39" spans="2:7" x14ac:dyDescent="0.25">
      <c r="B39" s="251"/>
      <c r="C39" s="248"/>
      <c r="D39" s="11" t="s">
        <v>106</v>
      </c>
      <c r="E39" s="31">
        <f t="shared" si="1"/>
        <v>189.6</v>
      </c>
      <c r="F39" s="68">
        <v>189.6</v>
      </c>
      <c r="G39" s="68">
        <v>0</v>
      </c>
    </row>
    <row r="40" spans="2:7" ht="25.5" x14ac:dyDescent="0.25">
      <c r="B40" s="251"/>
      <c r="C40" s="248"/>
      <c r="D40" s="11" t="s">
        <v>137</v>
      </c>
      <c r="E40" s="32">
        <f t="shared" si="1"/>
        <v>199.5</v>
      </c>
      <c r="F40" s="75">
        <v>199.5</v>
      </c>
      <c r="G40" s="68">
        <v>0</v>
      </c>
    </row>
    <row r="41" spans="2:7" ht="25.5" x14ac:dyDescent="0.25">
      <c r="B41" s="252"/>
      <c r="C41" s="249"/>
      <c r="D41" s="11" t="s">
        <v>107</v>
      </c>
      <c r="E41" s="32">
        <f t="shared" si="1"/>
        <v>491.2</v>
      </c>
      <c r="F41" s="75">
        <v>491.2</v>
      </c>
      <c r="G41" s="68">
        <v>0</v>
      </c>
    </row>
    <row r="42" spans="2:7" x14ac:dyDescent="0.25">
      <c r="B42" s="250" t="s">
        <v>12</v>
      </c>
      <c r="C42" s="247" t="s">
        <v>89</v>
      </c>
      <c r="D42" s="11"/>
      <c r="E42" s="30">
        <f>SUM(F42:G42)</f>
        <v>2542.6999999999998</v>
      </c>
      <c r="F42" s="30">
        <f>SUM(F43:F49)</f>
        <v>2542.6999999999998</v>
      </c>
      <c r="G42" s="30">
        <v>0</v>
      </c>
    </row>
    <row r="43" spans="2:7" x14ac:dyDescent="0.25">
      <c r="B43" s="251"/>
      <c r="C43" s="248"/>
      <c r="D43" s="11" t="s">
        <v>83</v>
      </c>
      <c r="E43" s="31">
        <f t="shared" ref="E43:E49" si="2">SUM(F43:G43)</f>
        <v>207.3</v>
      </c>
      <c r="F43" s="31">
        <v>207.3</v>
      </c>
      <c r="G43" s="31">
        <v>0</v>
      </c>
    </row>
    <row r="44" spans="2:7" x14ac:dyDescent="0.25">
      <c r="B44" s="251"/>
      <c r="C44" s="248"/>
      <c r="D44" s="11" t="s">
        <v>82</v>
      </c>
      <c r="E44" s="31">
        <f t="shared" si="2"/>
        <v>118.4</v>
      </c>
      <c r="F44" s="31">
        <v>118.4</v>
      </c>
      <c r="G44" s="31">
        <v>0</v>
      </c>
    </row>
    <row r="45" spans="2:7" ht="25.5" x14ac:dyDescent="0.25">
      <c r="B45" s="251"/>
      <c r="C45" s="248"/>
      <c r="D45" s="11" t="s">
        <v>84</v>
      </c>
      <c r="E45" s="31">
        <f t="shared" si="2"/>
        <v>692.2</v>
      </c>
      <c r="F45" s="31">
        <v>692.2</v>
      </c>
      <c r="G45" s="31">
        <v>0</v>
      </c>
    </row>
    <row r="46" spans="2:7" ht="25.5" x14ac:dyDescent="0.25">
      <c r="B46" s="251"/>
      <c r="C46" s="248"/>
      <c r="D46" s="11" t="s">
        <v>85</v>
      </c>
      <c r="E46" s="31">
        <f t="shared" si="2"/>
        <v>216.1</v>
      </c>
      <c r="F46" s="31">
        <v>216.1</v>
      </c>
      <c r="G46" s="31">
        <v>0</v>
      </c>
    </row>
    <row r="47" spans="2:7" ht="25.5" x14ac:dyDescent="0.25">
      <c r="B47" s="251"/>
      <c r="C47" s="248"/>
      <c r="D47" s="11" t="s">
        <v>86</v>
      </c>
      <c r="E47" s="31">
        <f t="shared" si="2"/>
        <v>699.3</v>
      </c>
      <c r="F47" s="31">
        <v>699.3</v>
      </c>
      <c r="G47" s="31">
        <v>0</v>
      </c>
    </row>
    <row r="48" spans="2:7" ht="25.5" x14ac:dyDescent="0.25">
      <c r="B48" s="251"/>
      <c r="C48" s="248"/>
      <c r="D48" s="11" t="s">
        <v>87</v>
      </c>
      <c r="E48" s="31">
        <f t="shared" si="2"/>
        <v>493.7</v>
      </c>
      <c r="F48" s="31">
        <v>493.7</v>
      </c>
      <c r="G48" s="31">
        <v>0</v>
      </c>
    </row>
    <row r="49" spans="2:8" x14ac:dyDescent="0.25">
      <c r="B49" s="252"/>
      <c r="C49" s="249"/>
      <c r="D49" s="11" t="s">
        <v>88</v>
      </c>
      <c r="E49" s="31">
        <f t="shared" si="2"/>
        <v>115.7</v>
      </c>
      <c r="F49" s="31">
        <v>115.7</v>
      </c>
      <c r="G49" s="31">
        <v>0</v>
      </c>
    </row>
    <row r="50" spans="2:8" ht="39.75" customHeight="1" x14ac:dyDescent="0.25">
      <c r="B50" s="36">
        <v>3</v>
      </c>
      <c r="C50" s="37" t="s">
        <v>34</v>
      </c>
      <c r="D50" s="13"/>
      <c r="E50" s="30">
        <f>F50+G50</f>
        <v>6159.1</v>
      </c>
      <c r="F50" s="30">
        <f>F51+F52</f>
        <v>6159.1</v>
      </c>
      <c r="G50" s="30">
        <f>G51+G52</f>
        <v>0</v>
      </c>
    </row>
    <row r="51" spans="2:8" x14ac:dyDescent="0.25">
      <c r="B51" s="27" t="s">
        <v>14</v>
      </c>
      <c r="C51" s="28" t="s">
        <v>35</v>
      </c>
      <c r="D51" s="16" t="s">
        <v>55</v>
      </c>
      <c r="E51" s="31">
        <f>SUM(F51:G51)</f>
        <v>199.1</v>
      </c>
      <c r="F51" s="31">
        <v>199.1</v>
      </c>
      <c r="G51" s="31">
        <v>0</v>
      </c>
    </row>
    <row r="52" spans="2:8" x14ac:dyDescent="0.25">
      <c r="B52" s="250" t="s">
        <v>15</v>
      </c>
      <c r="C52" s="247" t="s">
        <v>36</v>
      </c>
      <c r="D52" s="16"/>
      <c r="E52" s="30">
        <f>SUM(F52:G52)</f>
        <v>5960</v>
      </c>
      <c r="F52" s="30">
        <f>F53+F54</f>
        <v>5960</v>
      </c>
      <c r="G52" s="30">
        <f>G53+G54</f>
        <v>0</v>
      </c>
      <c r="H52" s="38"/>
    </row>
    <row r="53" spans="2:8" ht="25.5" x14ac:dyDescent="0.25">
      <c r="B53" s="251"/>
      <c r="C53" s="248"/>
      <c r="D53" s="16" t="s">
        <v>45</v>
      </c>
      <c r="E53" s="31">
        <f>SUM(F53:G53)</f>
        <v>2850</v>
      </c>
      <c r="F53" s="31">
        <v>2850</v>
      </c>
      <c r="G53" s="31">
        <v>0</v>
      </c>
    </row>
    <row r="54" spans="2:8" ht="194.25" customHeight="1" x14ac:dyDescent="0.25">
      <c r="B54" s="252"/>
      <c r="C54" s="249"/>
      <c r="D54" s="39" t="s">
        <v>48</v>
      </c>
      <c r="E54" s="31">
        <f>SUM(F54:G54)</f>
        <v>3110</v>
      </c>
      <c r="F54" s="31">
        <v>3110</v>
      </c>
      <c r="G54" s="31">
        <v>0</v>
      </c>
    </row>
    <row r="55" spans="2:8" ht="38.25" x14ac:dyDescent="0.25">
      <c r="B55" s="36">
        <v>4</v>
      </c>
      <c r="C55" s="37" t="s">
        <v>100</v>
      </c>
      <c r="D55" s="13"/>
      <c r="E55" s="30">
        <f>F55+G55</f>
        <v>1091.5999999999999</v>
      </c>
      <c r="F55" s="30">
        <f>F56+F57+F58+F59</f>
        <v>1091.5999999999999</v>
      </c>
      <c r="G55" s="30">
        <f>G56+G66</f>
        <v>0</v>
      </c>
    </row>
    <row r="56" spans="2:8" ht="28.5" customHeight="1" x14ac:dyDescent="0.25">
      <c r="B56" s="250" t="s">
        <v>98</v>
      </c>
      <c r="C56" s="247" t="s">
        <v>99</v>
      </c>
      <c r="D56" s="16" t="s">
        <v>108</v>
      </c>
      <c r="E56" s="32">
        <f>SUM(F56:G56)</f>
        <v>163.5</v>
      </c>
      <c r="F56" s="32">
        <v>163.5</v>
      </c>
      <c r="G56" s="32">
        <v>0</v>
      </c>
    </row>
    <row r="57" spans="2:8" ht="24" customHeight="1" x14ac:dyDescent="0.25">
      <c r="B57" s="251"/>
      <c r="C57" s="248"/>
      <c r="D57" s="16" t="s">
        <v>138</v>
      </c>
      <c r="E57" s="32">
        <f t="shared" ref="E57:E66" si="3">F57+G57</f>
        <v>484.5</v>
      </c>
      <c r="F57" s="32">
        <v>484.5</v>
      </c>
      <c r="G57" s="32">
        <v>0</v>
      </c>
    </row>
    <row r="58" spans="2:8" ht="25.5" x14ac:dyDescent="0.25">
      <c r="B58" s="251"/>
      <c r="C58" s="248"/>
      <c r="D58" s="16" t="s">
        <v>139</v>
      </c>
      <c r="E58" s="32">
        <f t="shared" si="3"/>
        <v>291.60000000000002</v>
      </c>
      <c r="F58" s="32">
        <v>291.60000000000002</v>
      </c>
      <c r="G58" s="32">
        <v>0</v>
      </c>
    </row>
    <row r="59" spans="2:8" ht="25.5" x14ac:dyDescent="0.25">
      <c r="B59" s="252"/>
      <c r="C59" s="249"/>
      <c r="D59" s="16" t="s">
        <v>140</v>
      </c>
      <c r="E59" s="32">
        <f t="shared" si="3"/>
        <v>152</v>
      </c>
      <c r="F59" s="32">
        <v>152</v>
      </c>
      <c r="G59" s="32">
        <v>0</v>
      </c>
    </row>
    <row r="60" spans="2:8" ht="58.5" customHeight="1" x14ac:dyDescent="0.25">
      <c r="B60" s="36">
        <v>5</v>
      </c>
      <c r="C60" s="37" t="s">
        <v>141</v>
      </c>
      <c r="D60" s="13"/>
      <c r="E60" s="76">
        <f t="shared" si="3"/>
        <v>500</v>
      </c>
      <c r="F60" s="76">
        <f>F61+F62+F64+F65+F63</f>
        <v>500</v>
      </c>
      <c r="G60" s="76">
        <f>G61+G13</f>
        <v>0</v>
      </c>
    </row>
    <row r="61" spans="2:8" x14ac:dyDescent="0.25">
      <c r="B61" s="250" t="s">
        <v>96</v>
      </c>
      <c r="C61" s="247" t="s">
        <v>142</v>
      </c>
      <c r="D61" s="77" t="s">
        <v>143</v>
      </c>
      <c r="E61" s="32">
        <f t="shared" si="3"/>
        <v>89.3</v>
      </c>
      <c r="F61" s="32">
        <v>89.3</v>
      </c>
      <c r="G61" s="32">
        <v>0</v>
      </c>
    </row>
    <row r="62" spans="2:8" x14ac:dyDescent="0.25">
      <c r="B62" s="251"/>
      <c r="C62" s="248"/>
      <c r="D62" s="77" t="s">
        <v>144</v>
      </c>
      <c r="E62" s="32">
        <f t="shared" si="3"/>
        <v>104.1</v>
      </c>
      <c r="F62" s="32">
        <v>104.1</v>
      </c>
      <c r="G62" s="32">
        <v>0</v>
      </c>
    </row>
    <row r="63" spans="2:8" x14ac:dyDescent="0.25">
      <c r="B63" s="251"/>
      <c r="C63" s="248"/>
      <c r="D63" s="77" t="s">
        <v>145</v>
      </c>
      <c r="E63" s="32">
        <f t="shared" si="3"/>
        <v>45.6</v>
      </c>
      <c r="F63" s="32">
        <v>45.6</v>
      </c>
      <c r="G63" s="32">
        <v>0</v>
      </c>
    </row>
    <row r="64" spans="2:8" x14ac:dyDescent="0.25">
      <c r="B64" s="251"/>
      <c r="C64" s="248"/>
      <c r="D64" s="77" t="s">
        <v>146</v>
      </c>
      <c r="E64" s="32">
        <f t="shared" si="3"/>
        <v>150</v>
      </c>
      <c r="F64" s="32">
        <v>150</v>
      </c>
      <c r="G64" s="32">
        <v>0</v>
      </c>
    </row>
    <row r="65" spans="2:7" x14ac:dyDescent="0.25">
      <c r="B65" s="252"/>
      <c r="C65" s="249"/>
      <c r="D65" s="77" t="s">
        <v>147</v>
      </c>
      <c r="E65" s="32">
        <f t="shared" si="3"/>
        <v>111</v>
      </c>
      <c r="F65" s="32">
        <v>111</v>
      </c>
      <c r="G65" s="32">
        <v>0</v>
      </c>
    </row>
    <row r="66" spans="2:7" x14ac:dyDescent="0.25">
      <c r="B66" s="242" t="s">
        <v>46</v>
      </c>
      <c r="C66" s="242"/>
      <c r="D66" s="242"/>
      <c r="E66" s="30">
        <f t="shared" si="3"/>
        <v>20179.699999999997</v>
      </c>
      <c r="F66" s="30">
        <f>F50+F31+F18+F55+F60</f>
        <v>20179.699999999997</v>
      </c>
      <c r="G66" s="30">
        <f>G50+G31+G18</f>
        <v>0</v>
      </c>
    </row>
    <row r="67" spans="2:7" ht="15.75" x14ac:dyDescent="0.25">
      <c r="B67" s="235" t="s">
        <v>22</v>
      </c>
      <c r="C67" s="236"/>
      <c r="D67" s="237"/>
      <c r="E67" s="30">
        <f>E16+E66</f>
        <v>21419.699999999997</v>
      </c>
      <c r="F67" s="30">
        <f>F66+F16</f>
        <v>21419.699999999997</v>
      </c>
      <c r="G67" s="30">
        <f>G66+G16</f>
        <v>0</v>
      </c>
    </row>
    <row r="68" spans="2:7" x14ac:dyDescent="0.25">
      <c r="B68" s="234" t="s">
        <v>95</v>
      </c>
      <c r="C68" s="234"/>
      <c r="D68" s="234"/>
      <c r="E68" s="234"/>
      <c r="F68" s="234"/>
      <c r="G68" s="234"/>
    </row>
    <row r="69" spans="2:7" x14ac:dyDescent="0.25">
      <c r="B69" s="25"/>
    </row>
    <row r="70" spans="2:7" x14ac:dyDescent="0.25">
      <c r="B70" s="25"/>
      <c r="C70"/>
      <c r="D70"/>
    </row>
  </sheetData>
  <mergeCells count="29">
    <mergeCell ref="B61:B65"/>
    <mergeCell ref="C61:C65"/>
    <mergeCell ref="C56:C59"/>
    <mergeCell ref="B56:B59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68:G68"/>
    <mergeCell ref="B67:D67"/>
    <mergeCell ref="B9:G9"/>
    <mergeCell ref="B16:D16"/>
    <mergeCell ref="B17:G17"/>
    <mergeCell ref="B66:D66"/>
    <mergeCell ref="C11:C12"/>
    <mergeCell ref="B11:B12"/>
    <mergeCell ref="C42:C49"/>
    <mergeCell ref="B42:B49"/>
    <mergeCell ref="B52:B54"/>
    <mergeCell ref="C52:C54"/>
    <mergeCell ref="C32:C41"/>
    <mergeCell ref="B32:B41"/>
    <mergeCell ref="B27:B29"/>
    <mergeCell ref="C27:C29"/>
  </mergeCells>
  <pageMargins left="0" right="0" top="0" bottom="0" header="0" footer="0"/>
  <pageSetup paperSize="9" scale="75" orientation="landscape" r:id="rId1"/>
  <rowBreaks count="2" manualBreakCount="2">
    <brk id="29" max="6" man="1"/>
    <brk id="5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view="pageBreakPreview" topLeftCell="A9" zoomScale="110" zoomScaleNormal="100" zoomScaleSheetLayoutView="110" workbookViewId="0">
      <selection activeCell="D12" sqref="D12"/>
    </sheetView>
  </sheetViews>
  <sheetFormatPr defaultRowHeight="15" x14ac:dyDescent="0.25"/>
  <cols>
    <col min="1" max="1" width="2.7109375" customWidth="1"/>
    <col min="2" max="2" width="7.140625" style="10" customWidth="1"/>
    <col min="3" max="3" width="66.85546875" style="10" customWidth="1"/>
    <col min="4" max="4" width="87.7109375" style="10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8"/>
      <c r="C1" s="8"/>
      <c r="D1" s="256" t="s">
        <v>112</v>
      </c>
      <c r="E1" s="256"/>
      <c r="F1" s="256"/>
      <c r="G1" s="256"/>
    </row>
    <row r="2" spans="2:7" ht="3" customHeight="1" x14ac:dyDescent="0.25">
      <c r="B2" s="9"/>
      <c r="E2" s="10"/>
      <c r="F2" s="10"/>
      <c r="G2" s="10"/>
    </row>
    <row r="3" spans="2:7" ht="13.5" customHeight="1" x14ac:dyDescent="0.25">
      <c r="B3" s="257" t="s">
        <v>42</v>
      </c>
      <c r="C3" s="257"/>
      <c r="D3" s="257"/>
      <c r="E3" s="257"/>
      <c r="F3" s="257"/>
      <c r="G3" s="257"/>
    </row>
    <row r="4" spans="2:7" ht="41.25" customHeight="1" x14ac:dyDescent="0.25">
      <c r="B4" s="258" t="s">
        <v>111</v>
      </c>
      <c r="C4" s="258"/>
      <c r="D4" s="258"/>
      <c r="E4" s="258"/>
      <c r="F4" s="258"/>
      <c r="G4" s="258"/>
    </row>
    <row r="5" spans="2:7" ht="8.25" customHeight="1" x14ac:dyDescent="0.25">
      <c r="B5" s="259" t="s">
        <v>44</v>
      </c>
      <c r="C5" s="259"/>
      <c r="D5" s="259"/>
      <c r="E5" s="259"/>
      <c r="F5" s="259"/>
      <c r="G5" s="259"/>
    </row>
    <row r="6" spans="2:7" ht="38.25" customHeight="1" x14ac:dyDescent="0.25">
      <c r="B6" s="260" t="s">
        <v>17</v>
      </c>
      <c r="C6" s="260" t="s">
        <v>18</v>
      </c>
      <c r="D6" s="260" t="s">
        <v>19</v>
      </c>
      <c r="E6" s="260" t="s">
        <v>20</v>
      </c>
      <c r="F6" s="262" t="s">
        <v>23</v>
      </c>
      <c r="G6" s="262"/>
    </row>
    <row r="7" spans="2:7" x14ac:dyDescent="0.25">
      <c r="B7" s="260"/>
      <c r="C7" s="260"/>
      <c r="D7" s="260"/>
      <c r="E7" s="261"/>
      <c r="F7" s="69" t="s">
        <v>49</v>
      </c>
      <c r="G7" s="69" t="s">
        <v>5</v>
      </c>
    </row>
    <row r="8" spans="2:7" x14ac:dyDescent="0.25">
      <c r="B8" s="11">
        <v>1</v>
      </c>
      <c r="C8" s="11">
        <v>2</v>
      </c>
      <c r="D8" s="11">
        <v>3</v>
      </c>
      <c r="E8" s="12">
        <v>4</v>
      </c>
      <c r="F8" s="12">
        <v>5</v>
      </c>
      <c r="G8" s="12">
        <v>6</v>
      </c>
    </row>
    <row r="9" spans="2:7" x14ac:dyDescent="0.25">
      <c r="B9" s="238" t="s">
        <v>152</v>
      </c>
      <c r="C9" s="238"/>
      <c r="D9" s="238"/>
      <c r="E9" s="238"/>
      <c r="F9" s="238"/>
      <c r="G9" s="238"/>
    </row>
    <row r="10" spans="2:7" ht="44.25" customHeight="1" x14ac:dyDescent="0.25">
      <c r="B10" s="19">
        <v>1</v>
      </c>
      <c r="C10" s="20" t="s">
        <v>6</v>
      </c>
      <c r="D10" s="21" t="s">
        <v>21</v>
      </c>
      <c r="E10" s="30">
        <f t="shared" ref="E10:E17" si="0">SUM(F10:G10)</f>
        <v>2411.9</v>
      </c>
      <c r="F10" s="30">
        <f>F11</f>
        <v>2411.9</v>
      </c>
      <c r="G10" s="30">
        <f>G11</f>
        <v>0</v>
      </c>
    </row>
    <row r="11" spans="2:7" x14ac:dyDescent="0.25">
      <c r="B11" s="245" t="s">
        <v>8</v>
      </c>
      <c r="C11" s="243" t="s">
        <v>38</v>
      </c>
      <c r="D11" s="21"/>
      <c r="E11" s="87">
        <f t="shared" si="0"/>
        <v>2411.9</v>
      </c>
      <c r="F11" s="87">
        <f>SUM(F12:F17)</f>
        <v>2411.9</v>
      </c>
      <c r="G11" s="87">
        <v>0</v>
      </c>
    </row>
    <row r="12" spans="2:7" ht="42" customHeight="1" x14ac:dyDescent="0.25">
      <c r="B12" s="263"/>
      <c r="C12" s="264"/>
      <c r="D12" s="11" t="s">
        <v>164</v>
      </c>
      <c r="E12" s="31">
        <f t="shared" si="0"/>
        <v>2411.9</v>
      </c>
      <c r="F12" s="31">
        <v>2411.9</v>
      </c>
      <c r="G12" s="31">
        <v>0</v>
      </c>
    </row>
    <row r="13" spans="2:7" ht="42" hidden="1" customHeight="1" x14ac:dyDescent="0.25">
      <c r="B13" s="263"/>
      <c r="C13" s="264"/>
      <c r="D13" s="11"/>
      <c r="E13" s="31">
        <f t="shared" si="0"/>
        <v>0</v>
      </c>
      <c r="F13" s="31">
        <v>0</v>
      </c>
      <c r="G13" s="31">
        <v>0</v>
      </c>
    </row>
    <row r="14" spans="2:7" ht="41.25" hidden="1" customHeight="1" x14ac:dyDescent="0.25">
      <c r="B14" s="263"/>
      <c r="C14" s="264"/>
      <c r="D14" s="11"/>
      <c r="E14" s="31">
        <f t="shared" si="0"/>
        <v>0</v>
      </c>
      <c r="F14" s="31">
        <v>0</v>
      </c>
      <c r="G14" s="31">
        <v>0</v>
      </c>
    </row>
    <row r="15" spans="2:7" ht="41.25" hidden="1" customHeight="1" x14ac:dyDescent="0.25">
      <c r="B15" s="263"/>
      <c r="C15" s="264"/>
      <c r="D15" s="11"/>
      <c r="E15" s="31">
        <f t="shared" si="0"/>
        <v>0</v>
      </c>
      <c r="F15" s="31">
        <v>0</v>
      </c>
      <c r="G15" s="31">
        <v>0</v>
      </c>
    </row>
    <row r="16" spans="2:7" ht="41.25" hidden="1" customHeight="1" x14ac:dyDescent="0.25">
      <c r="B16" s="263"/>
      <c r="C16" s="264"/>
      <c r="D16" s="11"/>
      <c r="E16" s="31">
        <f t="shared" si="0"/>
        <v>0</v>
      </c>
      <c r="F16" s="31">
        <v>0</v>
      </c>
      <c r="G16" s="31">
        <v>0</v>
      </c>
    </row>
    <row r="17" spans="2:7" ht="15" hidden="1" customHeight="1" x14ac:dyDescent="0.25">
      <c r="B17" s="246"/>
      <c r="C17" s="244"/>
      <c r="D17" s="11"/>
      <c r="E17" s="31">
        <f t="shared" si="0"/>
        <v>0</v>
      </c>
      <c r="F17" s="31">
        <v>0</v>
      </c>
      <c r="G17" s="31">
        <v>0</v>
      </c>
    </row>
    <row r="18" spans="2:7" ht="15" customHeight="1" x14ac:dyDescent="0.25">
      <c r="B18" s="239" t="s">
        <v>153</v>
      </c>
      <c r="C18" s="240"/>
      <c r="D18" s="241"/>
      <c r="E18" s="30">
        <f>E10</f>
        <v>2411.9</v>
      </c>
      <c r="F18" s="30">
        <f>F10</f>
        <v>2411.9</v>
      </c>
      <c r="G18" s="30">
        <f>G10</f>
        <v>0</v>
      </c>
    </row>
    <row r="19" spans="2:7" x14ac:dyDescent="0.25">
      <c r="B19" s="238" t="s">
        <v>3</v>
      </c>
      <c r="C19" s="238"/>
      <c r="D19" s="238"/>
      <c r="E19" s="238"/>
      <c r="F19" s="238"/>
      <c r="G19" s="238"/>
    </row>
    <row r="20" spans="2:7" ht="38.25" x14ac:dyDescent="0.25">
      <c r="B20" s="13">
        <v>1</v>
      </c>
      <c r="C20" s="13" t="s">
        <v>26</v>
      </c>
      <c r="D20" s="13"/>
      <c r="E20" s="34">
        <f>SUM(F20:G20)</f>
        <v>14614.300000000001</v>
      </c>
      <c r="F20" s="34">
        <f>SUM(F21:F29)+F35</f>
        <v>14614.300000000001</v>
      </c>
      <c r="G20" s="34">
        <f>G21+G22</f>
        <v>0</v>
      </c>
    </row>
    <row r="21" spans="2:7" ht="25.5" x14ac:dyDescent="0.25">
      <c r="B21" s="70" t="s">
        <v>8</v>
      </c>
      <c r="C21" s="15" t="s">
        <v>41</v>
      </c>
      <c r="D21" s="16"/>
      <c r="E21" s="35">
        <f>SUM(F21:G21)</f>
        <v>0</v>
      </c>
      <c r="F21" s="35">
        <v>0</v>
      </c>
      <c r="G21" s="35">
        <v>0</v>
      </c>
    </row>
    <row r="22" spans="2:7" ht="25.5" x14ac:dyDescent="0.25">
      <c r="B22" s="70" t="s">
        <v>10</v>
      </c>
      <c r="C22" s="15" t="s">
        <v>27</v>
      </c>
      <c r="D22" s="16"/>
      <c r="E22" s="35">
        <f t="shared" ref="E22:E35" si="1">SUM(F22:G22)</f>
        <v>0</v>
      </c>
      <c r="F22" s="35">
        <v>0</v>
      </c>
      <c r="G22" s="35">
        <v>0</v>
      </c>
    </row>
    <row r="23" spans="2:7" ht="38.25" x14ac:dyDescent="0.25">
      <c r="B23" s="70" t="s">
        <v>13</v>
      </c>
      <c r="C23" s="15" t="s">
        <v>28</v>
      </c>
      <c r="D23" s="16" t="s">
        <v>129</v>
      </c>
      <c r="E23" s="35">
        <f t="shared" si="1"/>
        <v>647.1</v>
      </c>
      <c r="F23" s="35">
        <v>647.1</v>
      </c>
      <c r="G23" s="35">
        <v>0</v>
      </c>
    </row>
    <row r="24" spans="2:7" ht="38.25" x14ac:dyDescent="0.25">
      <c r="B24" s="70" t="s">
        <v>30</v>
      </c>
      <c r="C24" s="15" t="s">
        <v>29</v>
      </c>
      <c r="D24" s="16"/>
      <c r="E24" s="35">
        <f t="shared" si="1"/>
        <v>0</v>
      </c>
      <c r="F24" s="35">
        <v>0</v>
      </c>
      <c r="G24" s="35">
        <v>0</v>
      </c>
    </row>
    <row r="25" spans="2:7" ht="25.5" x14ac:dyDescent="0.25">
      <c r="B25" s="70" t="s">
        <v>68</v>
      </c>
      <c r="C25" s="15" t="s">
        <v>69</v>
      </c>
      <c r="D25" s="16"/>
      <c r="E25" s="35">
        <f t="shared" si="1"/>
        <v>0</v>
      </c>
      <c r="F25" s="35">
        <v>0</v>
      </c>
      <c r="G25" s="35">
        <v>0</v>
      </c>
    </row>
    <row r="26" spans="2:7" ht="38.25" x14ac:dyDescent="0.25">
      <c r="B26" s="70" t="s">
        <v>90</v>
      </c>
      <c r="C26" s="15" t="s">
        <v>97</v>
      </c>
      <c r="D26" s="16"/>
      <c r="E26" s="35">
        <f t="shared" si="1"/>
        <v>0</v>
      </c>
      <c r="F26" s="35">
        <v>0</v>
      </c>
      <c r="G26" s="35">
        <v>0</v>
      </c>
    </row>
    <row r="27" spans="2:7" ht="25.5" x14ac:dyDescent="0.25">
      <c r="B27" s="70" t="s">
        <v>91</v>
      </c>
      <c r="C27" s="15" t="s">
        <v>94</v>
      </c>
      <c r="D27" s="16"/>
      <c r="E27" s="35">
        <f t="shared" si="1"/>
        <v>0</v>
      </c>
      <c r="F27" s="35">
        <v>0</v>
      </c>
      <c r="G27" s="35">
        <v>0</v>
      </c>
    </row>
    <row r="28" spans="2:7" ht="38.25" x14ac:dyDescent="0.25">
      <c r="B28" s="70" t="s">
        <v>93</v>
      </c>
      <c r="C28" s="15" t="s">
        <v>92</v>
      </c>
      <c r="D28" s="16"/>
      <c r="E28" s="35">
        <f t="shared" si="1"/>
        <v>0</v>
      </c>
      <c r="F28" s="35">
        <v>0</v>
      </c>
      <c r="G28" s="35">
        <v>0</v>
      </c>
    </row>
    <row r="29" spans="2:7" x14ac:dyDescent="0.25">
      <c r="B29" s="250" t="s">
        <v>130</v>
      </c>
      <c r="C29" s="265" t="s">
        <v>131</v>
      </c>
      <c r="D29" s="16"/>
      <c r="E29" s="89">
        <f t="shared" si="1"/>
        <v>11967.2</v>
      </c>
      <c r="F29" s="89">
        <f>F30+F31+F34+F32+F33</f>
        <v>11967.2</v>
      </c>
      <c r="G29" s="89">
        <v>0</v>
      </c>
    </row>
    <row r="30" spans="2:7" x14ac:dyDescent="0.25">
      <c r="B30" s="251"/>
      <c r="C30" s="266"/>
      <c r="D30" s="16" t="s">
        <v>133</v>
      </c>
      <c r="E30" s="35">
        <f t="shared" si="1"/>
        <v>1073.5</v>
      </c>
      <c r="F30" s="35">
        <v>1073.5</v>
      </c>
      <c r="G30" s="35">
        <v>0</v>
      </c>
    </row>
    <row r="31" spans="2:7" x14ac:dyDescent="0.25">
      <c r="B31" s="251"/>
      <c r="C31" s="266"/>
      <c r="D31" s="16" t="s">
        <v>170</v>
      </c>
      <c r="E31" s="35">
        <f t="shared" si="1"/>
        <v>589.5</v>
      </c>
      <c r="F31" s="35">
        <v>589.5</v>
      </c>
      <c r="G31" s="35">
        <v>0</v>
      </c>
    </row>
    <row r="32" spans="2:7" x14ac:dyDescent="0.25">
      <c r="B32" s="251"/>
      <c r="C32" s="266"/>
      <c r="D32" s="16" t="s">
        <v>171</v>
      </c>
      <c r="E32" s="35">
        <f>SUM(F32:G32)</f>
        <v>1250</v>
      </c>
      <c r="F32" s="35">
        <v>1250</v>
      </c>
      <c r="G32" s="35">
        <v>0</v>
      </c>
    </row>
    <row r="33" spans="2:7" x14ac:dyDescent="0.25">
      <c r="B33" s="251"/>
      <c r="C33" s="266"/>
      <c r="D33" s="16" t="s">
        <v>173</v>
      </c>
      <c r="E33" s="35">
        <f>SUM(F33:G33)</f>
        <v>82.1</v>
      </c>
      <c r="F33" s="35">
        <v>82.1</v>
      </c>
      <c r="G33" s="35">
        <v>0</v>
      </c>
    </row>
    <row r="34" spans="2:7" x14ac:dyDescent="0.25">
      <c r="B34" s="252"/>
      <c r="C34" s="267"/>
      <c r="D34" s="16" t="s">
        <v>174</v>
      </c>
      <c r="E34" s="35">
        <f t="shared" si="1"/>
        <v>8972.1</v>
      </c>
      <c r="F34" s="35">
        <v>8972.1</v>
      </c>
      <c r="G34" s="35">
        <v>0</v>
      </c>
    </row>
    <row r="35" spans="2:7" ht="51" x14ac:dyDescent="0.25">
      <c r="B35" s="88" t="s">
        <v>134</v>
      </c>
      <c r="C35" s="83" t="s">
        <v>172</v>
      </c>
      <c r="D35" s="16" t="s">
        <v>136</v>
      </c>
      <c r="E35" s="35">
        <f t="shared" si="1"/>
        <v>2000</v>
      </c>
      <c r="F35" s="35">
        <v>2000</v>
      </c>
      <c r="G35" s="35">
        <v>0</v>
      </c>
    </row>
    <row r="36" spans="2:7" ht="28.5" customHeight="1" x14ac:dyDescent="0.25">
      <c r="B36" s="17">
        <v>2</v>
      </c>
      <c r="C36" s="18" t="s">
        <v>31</v>
      </c>
      <c r="D36" s="16"/>
      <c r="E36" s="30">
        <f>SUM(F36:G36)</f>
        <v>8047.5</v>
      </c>
      <c r="F36" s="30">
        <f>F37+F39</f>
        <v>8047.5</v>
      </c>
      <c r="G36" s="30">
        <f>G38+G39</f>
        <v>0</v>
      </c>
    </row>
    <row r="37" spans="2:7" x14ac:dyDescent="0.25">
      <c r="B37" s="250" t="s">
        <v>11</v>
      </c>
      <c r="C37" s="247" t="s">
        <v>32</v>
      </c>
      <c r="D37" s="16"/>
      <c r="E37" s="30">
        <f>SUM(E38:E38)</f>
        <v>0</v>
      </c>
      <c r="F37" s="30">
        <f>SUM(F38:F38)</f>
        <v>0</v>
      </c>
      <c r="G37" s="30">
        <f>SUM(G38:G38)</f>
        <v>0</v>
      </c>
    </row>
    <row r="38" spans="2:7" x14ac:dyDescent="0.25">
      <c r="B38" s="251"/>
      <c r="C38" s="248"/>
      <c r="D38" s="11"/>
      <c r="E38" s="31">
        <f>SUM(F38:G38)</f>
        <v>0</v>
      </c>
      <c r="F38" s="68">
        <v>0</v>
      </c>
      <c r="G38" s="68">
        <v>0</v>
      </c>
    </row>
    <row r="39" spans="2:7" ht="15" customHeight="1" x14ac:dyDescent="0.25">
      <c r="B39" s="250" t="s">
        <v>12</v>
      </c>
      <c r="C39" s="247" t="s">
        <v>89</v>
      </c>
      <c r="D39" s="11"/>
      <c r="E39" s="87">
        <f>SUM(F39:G39)</f>
        <v>8047.5</v>
      </c>
      <c r="F39" s="87">
        <f>SUM(F40:F50)</f>
        <v>8047.5</v>
      </c>
      <c r="G39" s="87">
        <v>0</v>
      </c>
    </row>
    <row r="40" spans="2:7" x14ac:dyDescent="0.25">
      <c r="B40" s="251"/>
      <c r="C40" s="248"/>
      <c r="D40" s="39" t="s">
        <v>156</v>
      </c>
      <c r="E40" s="31">
        <f t="shared" ref="E40:E45" si="2">SUM(F40:G40)</f>
        <v>756.6</v>
      </c>
      <c r="F40" s="32">
        <v>756.6</v>
      </c>
      <c r="G40" s="31">
        <v>0</v>
      </c>
    </row>
    <row r="41" spans="2:7" x14ac:dyDescent="0.25">
      <c r="B41" s="251"/>
      <c r="C41" s="248"/>
      <c r="D41" s="11" t="s">
        <v>157</v>
      </c>
      <c r="E41" s="31">
        <f t="shared" si="2"/>
        <v>302.8</v>
      </c>
      <c r="F41" s="32">
        <v>302.8</v>
      </c>
      <c r="G41" s="31">
        <v>0</v>
      </c>
    </row>
    <row r="42" spans="2:7" x14ac:dyDescent="0.25">
      <c r="B42" s="251"/>
      <c r="C42" s="248"/>
      <c r="D42" s="11" t="s">
        <v>158</v>
      </c>
      <c r="E42" s="31">
        <f t="shared" si="2"/>
        <v>302.89999999999998</v>
      </c>
      <c r="F42" s="32">
        <v>302.89999999999998</v>
      </c>
      <c r="G42" s="31">
        <v>0</v>
      </c>
    </row>
    <row r="43" spans="2:7" x14ac:dyDescent="0.25">
      <c r="B43" s="251"/>
      <c r="C43" s="248"/>
      <c r="D43" s="11" t="s">
        <v>159</v>
      </c>
      <c r="E43" s="31">
        <f t="shared" si="2"/>
        <v>1148.5</v>
      </c>
      <c r="F43" s="32">
        <v>1148.5</v>
      </c>
      <c r="G43" s="31">
        <v>0</v>
      </c>
    </row>
    <row r="44" spans="2:7" x14ac:dyDescent="0.25">
      <c r="B44" s="251"/>
      <c r="C44" s="248"/>
      <c r="D44" s="11" t="s">
        <v>160</v>
      </c>
      <c r="E44" s="31">
        <f t="shared" si="2"/>
        <v>419.4</v>
      </c>
      <c r="F44" s="32">
        <v>419.4</v>
      </c>
      <c r="G44" s="31">
        <v>0</v>
      </c>
    </row>
    <row r="45" spans="2:7" x14ac:dyDescent="0.25">
      <c r="B45" s="251"/>
      <c r="C45" s="248"/>
      <c r="D45" s="11" t="s">
        <v>161</v>
      </c>
      <c r="E45" s="31">
        <f t="shared" si="2"/>
        <v>104.5</v>
      </c>
      <c r="F45" s="32">
        <v>104.5</v>
      </c>
      <c r="G45" s="31">
        <v>0</v>
      </c>
    </row>
    <row r="46" spans="2:7" x14ac:dyDescent="0.25">
      <c r="B46" s="251"/>
      <c r="C46" s="248"/>
      <c r="D46" s="39" t="s">
        <v>162</v>
      </c>
      <c r="E46" s="31">
        <f>SUM(F46:G46)</f>
        <v>173.7</v>
      </c>
      <c r="F46" s="32">
        <v>173.7</v>
      </c>
      <c r="G46" s="31">
        <v>0</v>
      </c>
    </row>
    <row r="47" spans="2:7" ht="25.5" x14ac:dyDescent="0.25">
      <c r="B47" s="251"/>
      <c r="C47" s="248"/>
      <c r="D47" s="39" t="s">
        <v>166</v>
      </c>
      <c r="E47" s="31">
        <f>SUM(F47:G47)</f>
        <v>3812.4</v>
      </c>
      <c r="F47" s="32">
        <v>3812.4</v>
      </c>
      <c r="G47" s="31">
        <v>0</v>
      </c>
    </row>
    <row r="48" spans="2:7" x14ac:dyDescent="0.25">
      <c r="B48" s="251"/>
      <c r="C48" s="248"/>
      <c r="D48" s="39" t="s">
        <v>167</v>
      </c>
      <c r="E48" s="31">
        <f>SUM(F48:G48)</f>
        <v>377.9</v>
      </c>
      <c r="F48" s="32">
        <v>377.9</v>
      </c>
      <c r="G48" s="31">
        <v>0</v>
      </c>
    </row>
    <row r="49" spans="2:8" ht="25.5" x14ac:dyDescent="0.25">
      <c r="B49" s="251"/>
      <c r="C49" s="248"/>
      <c r="D49" s="39" t="s">
        <v>168</v>
      </c>
      <c r="E49" s="31">
        <f>SUM(F49:G49)</f>
        <v>529.29999999999995</v>
      </c>
      <c r="F49" s="32">
        <v>529.29999999999995</v>
      </c>
      <c r="G49" s="31">
        <v>0</v>
      </c>
    </row>
    <row r="50" spans="2:8" ht="25.5" x14ac:dyDescent="0.25">
      <c r="B50" s="252"/>
      <c r="C50" s="249"/>
      <c r="D50" s="39" t="s">
        <v>169</v>
      </c>
      <c r="E50" s="31">
        <f>SUM(F50:G50)</f>
        <v>119.5</v>
      </c>
      <c r="F50" s="32">
        <v>119.5</v>
      </c>
      <c r="G50" s="31">
        <v>0</v>
      </c>
    </row>
    <row r="51" spans="2:8" ht="39.75" customHeight="1" x14ac:dyDescent="0.25">
      <c r="B51" s="36">
        <v>3</v>
      </c>
      <c r="C51" s="37" t="s">
        <v>34</v>
      </c>
      <c r="D51" s="13"/>
      <c r="E51" s="30">
        <f>F51+G51</f>
        <v>7953.4</v>
      </c>
      <c r="F51" s="30">
        <f>F52+F53</f>
        <v>7953.4</v>
      </c>
      <c r="G51" s="30">
        <f>G52+G53</f>
        <v>0</v>
      </c>
    </row>
    <row r="52" spans="2:8" x14ac:dyDescent="0.25">
      <c r="B52" s="71" t="s">
        <v>14</v>
      </c>
      <c r="C52" s="86" t="s">
        <v>35</v>
      </c>
      <c r="D52" s="16" t="s">
        <v>55</v>
      </c>
      <c r="E52" s="31">
        <f>SUM(F52:G52)</f>
        <v>89.4</v>
      </c>
      <c r="F52" s="31">
        <v>89.4</v>
      </c>
      <c r="G52" s="31">
        <v>0</v>
      </c>
    </row>
    <row r="53" spans="2:8" ht="214.5" customHeight="1" x14ac:dyDescent="0.25">
      <c r="B53" s="84" t="s">
        <v>15</v>
      </c>
      <c r="C53" s="73" t="s">
        <v>36</v>
      </c>
      <c r="D53" s="85" t="s">
        <v>163</v>
      </c>
      <c r="E53" s="31">
        <f>SUM(F53:G53)</f>
        <v>7864</v>
      </c>
      <c r="F53" s="31">
        <v>7864</v>
      </c>
      <c r="G53" s="31">
        <v>0</v>
      </c>
      <c r="H53" s="38"/>
    </row>
    <row r="54" spans="2:8" ht="38.25" x14ac:dyDescent="0.25">
      <c r="B54" s="36">
        <v>4</v>
      </c>
      <c r="C54" s="37" t="s">
        <v>100</v>
      </c>
      <c r="D54" s="13"/>
      <c r="E54" s="30">
        <f>F54+G54</f>
        <v>1173.5</v>
      </c>
      <c r="F54" s="30">
        <f>F55</f>
        <v>1173.5</v>
      </c>
      <c r="G54" s="30">
        <f>G56</f>
        <v>0</v>
      </c>
    </row>
    <row r="55" spans="2:8" x14ac:dyDescent="0.25">
      <c r="B55" s="250" t="s">
        <v>98</v>
      </c>
      <c r="C55" s="247" t="s">
        <v>99</v>
      </c>
      <c r="D55" s="13"/>
      <c r="E55" s="87">
        <f>F55+G55</f>
        <v>1173.5</v>
      </c>
      <c r="F55" s="87">
        <f>SUM(F56:F57)</f>
        <v>1173.5</v>
      </c>
      <c r="G55" s="87">
        <v>0</v>
      </c>
    </row>
    <row r="56" spans="2:8" ht="38.25" customHeight="1" x14ac:dyDescent="0.25">
      <c r="B56" s="251"/>
      <c r="C56" s="248"/>
      <c r="D56" s="16" t="s">
        <v>113</v>
      </c>
      <c r="E56" s="31">
        <f>SUM(F56:G56)</f>
        <v>760</v>
      </c>
      <c r="F56" s="31">
        <v>760</v>
      </c>
      <c r="G56" s="31">
        <v>0</v>
      </c>
    </row>
    <row r="57" spans="2:8" ht="25.5" x14ac:dyDescent="0.25">
      <c r="B57" s="252"/>
      <c r="C57" s="249"/>
      <c r="D57" s="16" t="s">
        <v>165</v>
      </c>
      <c r="E57" s="31">
        <f>SUM(F57:G57)</f>
        <v>413.5</v>
      </c>
      <c r="F57" s="31">
        <v>413.5</v>
      </c>
      <c r="G57" s="31">
        <v>0</v>
      </c>
    </row>
    <row r="58" spans="2:8" ht="54.75" customHeight="1" x14ac:dyDescent="0.25">
      <c r="B58" s="36">
        <v>5</v>
      </c>
      <c r="C58" s="37" t="s">
        <v>109</v>
      </c>
      <c r="D58" s="13"/>
      <c r="E58" s="30">
        <f>F58+G58</f>
        <v>2465.9</v>
      </c>
      <c r="F58" s="30">
        <f>SUM(F59)</f>
        <v>2465.9</v>
      </c>
      <c r="G58" s="30">
        <f>G60+G17</f>
        <v>0</v>
      </c>
    </row>
    <row r="59" spans="2:8" x14ac:dyDescent="0.25">
      <c r="B59" s="250" t="s">
        <v>96</v>
      </c>
      <c r="C59" s="247" t="s">
        <v>110</v>
      </c>
      <c r="D59" s="13"/>
      <c r="E59" s="87">
        <f>SUM(F59:G59)</f>
        <v>2465.9</v>
      </c>
      <c r="F59" s="87">
        <f>SUM(F60:F74)</f>
        <v>2465.9</v>
      </c>
      <c r="G59" s="87">
        <f>SUM(G60:G74)</f>
        <v>0</v>
      </c>
    </row>
    <row r="60" spans="2:8" x14ac:dyDescent="0.25">
      <c r="B60" s="251"/>
      <c r="C60" s="248"/>
      <c r="D60" s="16" t="s">
        <v>114</v>
      </c>
      <c r="E60" s="31">
        <f>SUM(F60:G60)</f>
        <v>44.5</v>
      </c>
      <c r="F60" s="31">
        <v>44.5</v>
      </c>
      <c r="G60" s="31">
        <v>0</v>
      </c>
    </row>
    <row r="61" spans="2:8" x14ac:dyDescent="0.25">
      <c r="B61" s="251"/>
      <c r="C61" s="248"/>
      <c r="D61" s="16" t="s">
        <v>115</v>
      </c>
      <c r="E61" s="31">
        <f t="shared" ref="E61:E73" si="3">SUM(F61:G61)</f>
        <v>45.3</v>
      </c>
      <c r="F61" s="31">
        <v>45.3</v>
      </c>
      <c r="G61" s="31">
        <v>0</v>
      </c>
    </row>
    <row r="62" spans="2:8" x14ac:dyDescent="0.25">
      <c r="B62" s="251"/>
      <c r="C62" s="248"/>
      <c r="D62" s="16" t="s">
        <v>116</v>
      </c>
      <c r="E62" s="31">
        <f t="shared" si="3"/>
        <v>52.5</v>
      </c>
      <c r="F62" s="31">
        <v>52.5</v>
      </c>
      <c r="G62" s="31">
        <v>0</v>
      </c>
    </row>
    <row r="63" spans="2:8" x14ac:dyDescent="0.25">
      <c r="B63" s="251"/>
      <c r="C63" s="248"/>
      <c r="D63" s="16" t="s">
        <v>117</v>
      </c>
      <c r="E63" s="31">
        <f t="shared" si="3"/>
        <v>70.8</v>
      </c>
      <c r="F63" s="31">
        <v>70.8</v>
      </c>
      <c r="G63" s="31">
        <v>0</v>
      </c>
    </row>
    <row r="64" spans="2:8" x14ac:dyDescent="0.25">
      <c r="B64" s="251"/>
      <c r="C64" s="248"/>
      <c r="D64" s="16" t="s">
        <v>118</v>
      </c>
      <c r="E64" s="31">
        <f t="shared" si="3"/>
        <v>66.8</v>
      </c>
      <c r="F64" s="31">
        <v>66.8</v>
      </c>
      <c r="G64" s="31">
        <v>0</v>
      </c>
    </row>
    <row r="65" spans="2:7" x14ac:dyDescent="0.25">
      <c r="B65" s="251"/>
      <c r="C65" s="248"/>
      <c r="D65" s="16" t="s">
        <v>119</v>
      </c>
      <c r="E65" s="31">
        <f t="shared" si="3"/>
        <v>32.700000000000003</v>
      </c>
      <c r="F65" s="31">
        <v>32.700000000000003</v>
      </c>
      <c r="G65" s="31">
        <v>0</v>
      </c>
    </row>
    <row r="66" spans="2:7" x14ac:dyDescent="0.25">
      <c r="B66" s="251"/>
      <c r="C66" s="248"/>
      <c r="D66" s="16" t="s">
        <v>120</v>
      </c>
      <c r="E66" s="31">
        <f t="shared" si="3"/>
        <v>127.4</v>
      </c>
      <c r="F66" s="31">
        <v>127.4</v>
      </c>
      <c r="G66" s="31">
        <v>0</v>
      </c>
    </row>
    <row r="67" spans="2:7" x14ac:dyDescent="0.25">
      <c r="B67" s="251"/>
      <c r="C67" s="248"/>
      <c r="D67" s="16" t="s">
        <v>121</v>
      </c>
      <c r="E67" s="31">
        <f t="shared" si="3"/>
        <v>34.299999999999997</v>
      </c>
      <c r="F67" s="31">
        <v>34.299999999999997</v>
      </c>
      <c r="G67" s="31">
        <v>0</v>
      </c>
    </row>
    <row r="68" spans="2:7" x14ac:dyDescent="0.25">
      <c r="B68" s="251"/>
      <c r="C68" s="248"/>
      <c r="D68" s="16" t="s">
        <v>122</v>
      </c>
      <c r="E68" s="31">
        <f t="shared" si="3"/>
        <v>19</v>
      </c>
      <c r="F68" s="31">
        <v>19</v>
      </c>
      <c r="G68" s="31">
        <v>0</v>
      </c>
    </row>
    <row r="69" spans="2:7" x14ac:dyDescent="0.25">
      <c r="B69" s="251"/>
      <c r="C69" s="248"/>
      <c r="D69" s="16" t="s">
        <v>123</v>
      </c>
      <c r="E69" s="31">
        <f t="shared" si="3"/>
        <v>67.599999999999994</v>
      </c>
      <c r="F69" s="31">
        <v>67.599999999999994</v>
      </c>
      <c r="G69" s="31">
        <v>0</v>
      </c>
    </row>
    <row r="70" spans="2:7" x14ac:dyDescent="0.25">
      <c r="B70" s="251"/>
      <c r="C70" s="248"/>
      <c r="D70" s="16" t="s">
        <v>124</v>
      </c>
      <c r="E70" s="31">
        <f t="shared" si="3"/>
        <v>49.4</v>
      </c>
      <c r="F70" s="31">
        <v>49.4</v>
      </c>
      <c r="G70" s="31">
        <v>0</v>
      </c>
    </row>
    <row r="71" spans="2:7" x14ac:dyDescent="0.25">
      <c r="B71" s="251"/>
      <c r="C71" s="248"/>
      <c r="D71" s="16" t="s">
        <v>125</v>
      </c>
      <c r="E71" s="31">
        <f t="shared" si="3"/>
        <v>27.5</v>
      </c>
      <c r="F71" s="31">
        <v>27.5</v>
      </c>
      <c r="G71" s="31">
        <v>0</v>
      </c>
    </row>
    <row r="72" spans="2:7" x14ac:dyDescent="0.25">
      <c r="B72" s="251"/>
      <c r="C72" s="248"/>
      <c r="D72" s="16" t="s">
        <v>127</v>
      </c>
      <c r="E72" s="31">
        <f t="shared" si="3"/>
        <v>362.8</v>
      </c>
      <c r="F72" s="31">
        <v>362.8</v>
      </c>
      <c r="G72" s="31">
        <v>0</v>
      </c>
    </row>
    <row r="73" spans="2:7" x14ac:dyDescent="0.25">
      <c r="B73" s="251"/>
      <c r="C73" s="248"/>
      <c r="D73" s="16" t="s">
        <v>126</v>
      </c>
      <c r="E73" s="31">
        <f t="shared" si="3"/>
        <v>222.4</v>
      </c>
      <c r="F73" s="31">
        <v>222.4</v>
      </c>
      <c r="G73" s="31">
        <v>0</v>
      </c>
    </row>
    <row r="74" spans="2:7" x14ac:dyDescent="0.25">
      <c r="B74" s="252"/>
      <c r="C74" s="249"/>
      <c r="D74" s="16" t="s">
        <v>128</v>
      </c>
      <c r="E74" s="31">
        <f>SUM(F74:G74)</f>
        <v>1242.9000000000001</v>
      </c>
      <c r="F74" s="31">
        <v>1242.9000000000001</v>
      </c>
      <c r="G74" s="31">
        <v>0</v>
      </c>
    </row>
    <row r="75" spans="2:7" x14ac:dyDescent="0.25">
      <c r="B75" s="242" t="s">
        <v>46</v>
      </c>
      <c r="C75" s="242"/>
      <c r="D75" s="242"/>
      <c r="E75" s="30">
        <f>F75+G75</f>
        <v>34254.600000000006</v>
      </c>
      <c r="F75" s="30">
        <f>F20+F36+F51+F54+F58</f>
        <v>34254.600000000006</v>
      </c>
      <c r="G75" s="30">
        <f>G51+G36+G20</f>
        <v>0</v>
      </c>
    </row>
    <row r="76" spans="2:7" ht="15.75" x14ac:dyDescent="0.25">
      <c r="B76" s="235" t="s">
        <v>22</v>
      </c>
      <c r="C76" s="236"/>
      <c r="D76" s="237"/>
      <c r="E76" s="30">
        <f>E18+E75</f>
        <v>36666.500000000007</v>
      </c>
      <c r="F76" s="30">
        <f>F75+F18</f>
        <v>36666.500000000007</v>
      </c>
      <c r="G76" s="30">
        <f>G75+G18</f>
        <v>0</v>
      </c>
    </row>
    <row r="77" spans="2:7" x14ac:dyDescent="0.25">
      <c r="B77" s="234" t="s">
        <v>95</v>
      </c>
      <c r="C77" s="234"/>
      <c r="D77" s="234"/>
      <c r="E77" s="234"/>
      <c r="F77" s="234"/>
      <c r="G77" s="234"/>
    </row>
    <row r="78" spans="2:7" x14ac:dyDescent="0.25">
      <c r="B78" s="25"/>
    </row>
    <row r="79" spans="2:7" x14ac:dyDescent="0.25">
      <c r="B79" s="25"/>
      <c r="C79"/>
      <c r="D79"/>
    </row>
  </sheetData>
  <mergeCells count="27">
    <mergeCell ref="B77:G77"/>
    <mergeCell ref="B59:B74"/>
    <mergeCell ref="C59:C74"/>
    <mergeCell ref="B75:D75"/>
    <mergeCell ref="B9:G9"/>
    <mergeCell ref="B18:D18"/>
    <mergeCell ref="B76:D76"/>
    <mergeCell ref="B11:B17"/>
    <mergeCell ref="C11:C17"/>
    <mergeCell ref="B19:G19"/>
    <mergeCell ref="B37:B38"/>
    <mergeCell ref="C37:C38"/>
    <mergeCell ref="C55:C57"/>
    <mergeCell ref="B55:B57"/>
    <mergeCell ref="C29:C34"/>
    <mergeCell ref="B29:B34"/>
    <mergeCell ref="C39:C50"/>
    <mergeCell ref="B39:B50"/>
    <mergeCell ref="D1:G1"/>
    <mergeCell ref="B3:G3"/>
    <mergeCell ref="B4:G4"/>
    <mergeCell ref="B5:G5"/>
    <mergeCell ref="B6:B7"/>
    <mergeCell ref="C6:C7"/>
    <mergeCell ref="D6:D7"/>
    <mergeCell ref="E6:E7"/>
    <mergeCell ref="F6:G6"/>
  </mergeCells>
  <pageMargins left="0" right="0" top="0.15748031496062992" bottom="0.15748031496062992" header="0.31496062992125984" footer="0.31496062992125984"/>
  <pageSetup paperSize="9" scale="70" orientation="landscape" r:id="rId1"/>
  <rowBreaks count="2" manualBreakCount="2">
    <brk id="28" max="6" man="1"/>
    <brk id="5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7"/>
  <sheetViews>
    <sheetView view="pageBreakPreview" topLeftCell="A31" zoomScale="110" zoomScaleNormal="100" zoomScaleSheetLayoutView="110" workbookViewId="0">
      <selection activeCell="D57" sqref="D57:D58"/>
    </sheetView>
  </sheetViews>
  <sheetFormatPr defaultRowHeight="15" x14ac:dyDescent="0.25"/>
  <cols>
    <col min="1" max="1" width="2.7109375" customWidth="1"/>
    <col min="2" max="2" width="7.140625" style="10" customWidth="1"/>
    <col min="3" max="3" width="67.85546875" style="10" customWidth="1"/>
    <col min="4" max="4" width="89.28515625" style="10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8"/>
      <c r="C1" s="8"/>
      <c r="D1" s="256" t="s">
        <v>112</v>
      </c>
      <c r="E1" s="256"/>
      <c r="F1" s="256"/>
      <c r="G1" s="256"/>
    </row>
    <row r="2" spans="2:7" ht="3" customHeight="1" x14ac:dyDescent="0.25">
      <c r="B2" s="9"/>
      <c r="E2" s="10"/>
      <c r="F2" s="10"/>
      <c r="G2" s="10"/>
    </row>
    <row r="3" spans="2:7" ht="13.5" customHeight="1" x14ac:dyDescent="0.25">
      <c r="B3" s="257" t="s">
        <v>42</v>
      </c>
      <c r="C3" s="257"/>
      <c r="D3" s="257"/>
      <c r="E3" s="257"/>
      <c r="F3" s="257"/>
      <c r="G3" s="257"/>
    </row>
    <row r="4" spans="2:7" ht="41.25" customHeight="1" x14ac:dyDescent="0.25">
      <c r="B4" s="258" t="s">
        <v>175</v>
      </c>
      <c r="C4" s="258"/>
      <c r="D4" s="258"/>
      <c r="E4" s="258"/>
      <c r="F4" s="258"/>
      <c r="G4" s="258"/>
    </row>
    <row r="5" spans="2:7" ht="8.25" customHeight="1" x14ac:dyDescent="0.25">
      <c r="B5" s="259" t="s">
        <v>44</v>
      </c>
      <c r="C5" s="259"/>
      <c r="D5" s="259"/>
      <c r="E5" s="259"/>
      <c r="F5" s="259"/>
      <c r="G5" s="259"/>
    </row>
    <row r="6" spans="2:7" ht="38.25" customHeight="1" x14ac:dyDescent="0.25">
      <c r="B6" s="260" t="s">
        <v>17</v>
      </c>
      <c r="C6" s="260" t="s">
        <v>18</v>
      </c>
      <c r="D6" s="260" t="s">
        <v>19</v>
      </c>
      <c r="E6" s="260" t="s">
        <v>20</v>
      </c>
      <c r="F6" s="262" t="s">
        <v>23</v>
      </c>
      <c r="G6" s="262"/>
    </row>
    <row r="7" spans="2:7" x14ac:dyDescent="0.25">
      <c r="B7" s="260"/>
      <c r="C7" s="260"/>
      <c r="D7" s="260"/>
      <c r="E7" s="261"/>
      <c r="F7" s="92" t="s">
        <v>49</v>
      </c>
      <c r="G7" s="92" t="s">
        <v>5</v>
      </c>
    </row>
    <row r="8" spans="2:7" x14ac:dyDescent="0.25">
      <c r="B8" s="11">
        <v>1</v>
      </c>
      <c r="C8" s="11">
        <v>2</v>
      </c>
      <c r="D8" s="11">
        <v>3</v>
      </c>
      <c r="E8" s="12">
        <v>4</v>
      </c>
      <c r="F8" s="12">
        <v>5</v>
      </c>
      <c r="G8" s="12">
        <v>6</v>
      </c>
    </row>
    <row r="9" spans="2:7" x14ac:dyDescent="0.25">
      <c r="B9" s="238" t="s">
        <v>152</v>
      </c>
      <c r="C9" s="238"/>
      <c r="D9" s="238"/>
      <c r="E9" s="238"/>
      <c r="F9" s="238"/>
      <c r="G9" s="238"/>
    </row>
    <row r="10" spans="2:7" ht="40.5" customHeight="1" x14ac:dyDescent="0.25">
      <c r="B10" s="19">
        <v>1</v>
      </c>
      <c r="C10" s="20" t="s">
        <v>176</v>
      </c>
      <c r="D10" s="21" t="s">
        <v>21</v>
      </c>
      <c r="E10" s="30">
        <f>SUM(F10:G10)</f>
        <v>30233.899999999998</v>
      </c>
      <c r="F10" s="30">
        <f>F11+F22+F25</f>
        <v>30233.899999999998</v>
      </c>
      <c r="G10" s="30">
        <f>G12+G23+G21+G37+G52</f>
        <v>0</v>
      </c>
    </row>
    <row r="11" spans="2:7" x14ac:dyDescent="0.25">
      <c r="B11" s="245" t="s">
        <v>8</v>
      </c>
      <c r="C11" s="243" t="s">
        <v>37</v>
      </c>
      <c r="D11" s="21"/>
      <c r="E11" s="87">
        <f>SUM(F11:G11)</f>
        <v>22088</v>
      </c>
      <c r="F11" s="87">
        <f>SUM(F12:F21)</f>
        <v>22088</v>
      </c>
      <c r="G11" s="87">
        <v>0</v>
      </c>
    </row>
    <row r="12" spans="2:7" ht="25.5" x14ac:dyDescent="0.25">
      <c r="B12" s="263"/>
      <c r="C12" s="264"/>
      <c r="D12" s="11" t="s">
        <v>178</v>
      </c>
      <c r="E12" s="31">
        <f>SUM(F12:G12)</f>
        <v>2774.6</v>
      </c>
      <c r="F12" s="94">
        <v>2774.6</v>
      </c>
      <c r="G12" s="31">
        <v>0</v>
      </c>
    </row>
    <row r="13" spans="2:7" ht="38.25" x14ac:dyDescent="0.25">
      <c r="B13" s="263"/>
      <c r="C13" s="264"/>
      <c r="D13" s="11" t="s">
        <v>179</v>
      </c>
      <c r="E13" s="31">
        <f>SUM(F13:G13)</f>
        <v>2475</v>
      </c>
      <c r="F13" s="94">
        <v>2475</v>
      </c>
      <c r="G13" s="31">
        <v>0</v>
      </c>
    </row>
    <row r="14" spans="2:7" ht="38.25" x14ac:dyDescent="0.25">
      <c r="B14" s="263"/>
      <c r="C14" s="264"/>
      <c r="D14" s="11" t="s">
        <v>180</v>
      </c>
      <c r="E14" s="31">
        <f t="shared" ref="E14:E20" si="0">SUM(F14:G14)</f>
        <v>2621.4</v>
      </c>
      <c r="F14" s="94">
        <v>2621.4</v>
      </c>
      <c r="G14" s="31">
        <v>0</v>
      </c>
    </row>
    <row r="15" spans="2:7" ht="38.25" x14ac:dyDescent="0.25">
      <c r="B15" s="263"/>
      <c r="C15" s="264"/>
      <c r="D15" s="11" t="s">
        <v>181</v>
      </c>
      <c r="E15" s="31">
        <f t="shared" si="0"/>
        <v>2595.4</v>
      </c>
      <c r="F15" s="94">
        <v>2595.4</v>
      </c>
      <c r="G15" s="31">
        <v>0</v>
      </c>
    </row>
    <row r="16" spans="2:7" ht="38.25" x14ac:dyDescent="0.25">
      <c r="B16" s="263"/>
      <c r="C16" s="264"/>
      <c r="D16" s="11" t="s">
        <v>182</v>
      </c>
      <c r="E16" s="31">
        <f t="shared" si="0"/>
        <v>2595.4</v>
      </c>
      <c r="F16" s="94">
        <v>2595.4</v>
      </c>
      <c r="G16" s="31">
        <v>0</v>
      </c>
    </row>
    <row r="17" spans="2:7" ht="25.5" x14ac:dyDescent="0.25">
      <c r="B17" s="263"/>
      <c r="C17" s="264"/>
      <c r="D17" s="11" t="s">
        <v>183</v>
      </c>
      <c r="E17" s="31">
        <f t="shared" si="0"/>
        <v>650.6</v>
      </c>
      <c r="F17" s="94">
        <v>650.6</v>
      </c>
      <c r="G17" s="31">
        <v>0</v>
      </c>
    </row>
    <row r="18" spans="2:7" ht="25.5" x14ac:dyDescent="0.25">
      <c r="B18" s="263"/>
      <c r="C18" s="264"/>
      <c r="D18" s="11" t="s">
        <v>184</v>
      </c>
      <c r="E18" s="31">
        <f t="shared" si="0"/>
        <v>2754.2</v>
      </c>
      <c r="F18" s="130">
        <v>2754.2</v>
      </c>
      <c r="G18" s="31">
        <v>0</v>
      </c>
    </row>
    <row r="19" spans="2:7" ht="25.5" x14ac:dyDescent="0.25">
      <c r="B19" s="263"/>
      <c r="C19" s="264"/>
      <c r="D19" s="11" t="s">
        <v>185</v>
      </c>
      <c r="E19" s="31">
        <f t="shared" si="0"/>
        <v>2534</v>
      </c>
      <c r="F19" s="130">
        <v>2534</v>
      </c>
      <c r="G19" s="31">
        <v>0</v>
      </c>
    </row>
    <row r="20" spans="2:7" ht="25.5" x14ac:dyDescent="0.25">
      <c r="B20" s="263"/>
      <c r="C20" s="264"/>
      <c r="D20" s="11" t="s">
        <v>186</v>
      </c>
      <c r="E20" s="31">
        <f t="shared" si="0"/>
        <v>2216.6999999999998</v>
      </c>
      <c r="F20" s="94">
        <v>2216.6999999999998</v>
      </c>
      <c r="G20" s="31">
        <v>0</v>
      </c>
    </row>
    <row r="21" spans="2:7" ht="25.5" x14ac:dyDescent="0.25">
      <c r="B21" s="246"/>
      <c r="C21" s="244"/>
      <c r="D21" s="11" t="s">
        <v>187</v>
      </c>
      <c r="E21" s="31">
        <f>SUM(F21:G21)</f>
        <v>870.7</v>
      </c>
      <c r="F21" s="94">
        <v>870.7</v>
      </c>
      <c r="G21" s="31">
        <v>0</v>
      </c>
    </row>
    <row r="22" spans="2:7" x14ac:dyDescent="0.25">
      <c r="B22" s="245" t="s">
        <v>10</v>
      </c>
      <c r="C22" s="243" t="s">
        <v>38</v>
      </c>
      <c r="D22" s="11"/>
      <c r="E22" s="87">
        <f>E23+E24</f>
        <v>4240</v>
      </c>
      <c r="F22" s="87">
        <f>F23+F24</f>
        <v>4240</v>
      </c>
      <c r="G22" s="87">
        <f>G23+G24</f>
        <v>0</v>
      </c>
    </row>
    <row r="23" spans="2:7" ht="28.5" customHeight="1" x14ac:dyDescent="0.25">
      <c r="B23" s="263"/>
      <c r="C23" s="264"/>
      <c r="D23" s="11" t="s">
        <v>177</v>
      </c>
      <c r="E23" s="31">
        <f>SUM(F23:G23)</f>
        <v>3000</v>
      </c>
      <c r="F23" s="31">
        <v>3000</v>
      </c>
      <c r="G23" s="31">
        <v>0</v>
      </c>
    </row>
    <row r="24" spans="2:7" ht="38.25" x14ac:dyDescent="0.25">
      <c r="B24" s="246"/>
      <c r="C24" s="244"/>
      <c r="D24" s="11" t="s">
        <v>164</v>
      </c>
      <c r="E24" s="31">
        <f>SUM(F24:G24)</f>
        <v>1240</v>
      </c>
      <c r="F24" s="32">
        <v>1240</v>
      </c>
      <c r="G24" s="31">
        <v>0</v>
      </c>
    </row>
    <row r="25" spans="2:7" x14ac:dyDescent="0.25">
      <c r="B25" s="245" t="s">
        <v>13</v>
      </c>
      <c r="C25" s="243" t="s">
        <v>218</v>
      </c>
      <c r="D25" s="21"/>
      <c r="E25" s="87">
        <f>SUM(F25:G25)</f>
        <v>3905.8999999999992</v>
      </c>
      <c r="F25" s="87">
        <f>SUM(F26:F35)</f>
        <v>3905.8999999999992</v>
      </c>
      <c r="G25" s="87">
        <v>0</v>
      </c>
    </row>
    <row r="26" spans="2:7" ht="25.5" x14ac:dyDescent="0.25">
      <c r="B26" s="263"/>
      <c r="C26" s="264"/>
      <c r="D26" s="11" t="s">
        <v>233</v>
      </c>
      <c r="E26" s="31">
        <f>SUM(F26:G26)</f>
        <v>855</v>
      </c>
      <c r="F26" s="94">
        <v>855</v>
      </c>
      <c r="G26" s="31">
        <v>0</v>
      </c>
    </row>
    <row r="27" spans="2:7" ht="25.5" x14ac:dyDescent="0.25">
      <c r="B27" s="263"/>
      <c r="C27" s="264"/>
      <c r="D27" s="11" t="s">
        <v>219</v>
      </c>
      <c r="E27" s="31">
        <f>SUM(F27:G27)</f>
        <v>241.1</v>
      </c>
      <c r="F27" s="94">
        <v>241.1</v>
      </c>
      <c r="G27" s="31">
        <v>0</v>
      </c>
    </row>
    <row r="28" spans="2:7" ht="25.5" x14ac:dyDescent="0.25">
      <c r="B28" s="263"/>
      <c r="C28" s="264"/>
      <c r="D28" s="11" t="s">
        <v>220</v>
      </c>
      <c r="E28" s="31">
        <f t="shared" ref="E28:E34" si="1">SUM(F28:G28)</f>
        <v>452.7</v>
      </c>
      <c r="F28" s="94">
        <v>452.7</v>
      </c>
      <c r="G28" s="31">
        <v>0</v>
      </c>
    </row>
    <row r="29" spans="2:7" ht="25.5" x14ac:dyDescent="0.25">
      <c r="B29" s="263"/>
      <c r="C29" s="264"/>
      <c r="D29" s="11" t="s">
        <v>227</v>
      </c>
      <c r="E29" s="31">
        <f t="shared" si="1"/>
        <v>613.4</v>
      </c>
      <c r="F29" s="94">
        <v>613.4</v>
      </c>
      <c r="G29" s="31">
        <v>0</v>
      </c>
    </row>
    <row r="30" spans="2:7" ht="38.25" x14ac:dyDescent="0.25">
      <c r="B30" s="263"/>
      <c r="C30" s="264"/>
      <c r="D30" s="11" t="s">
        <v>221</v>
      </c>
      <c r="E30" s="31">
        <f t="shared" si="1"/>
        <v>351.2</v>
      </c>
      <c r="F30" s="94">
        <v>351.2</v>
      </c>
      <c r="G30" s="31">
        <v>0</v>
      </c>
    </row>
    <row r="31" spans="2:7" ht="38.25" x14ac:dyDescent="0.25">
      <c r="B31" s="263"/>
      <c r="C31" s="264"/>
      <c r="D31" s="11" t="s">
        <v>222</v>
      </c>
      <c r="E31" s="31">
        <f t="shared" si="1"/>
        <v>599.70000000000005</v>
      </c>
      <c r="F31" s="94">
        <v>599.70000000000005</v>
      </c>
      <c r="G31" s="31">
        <v>0</v>
      </c>
    </row>
    <row r="32" spans="2:7" ht="25.5" x14ac:dyDescent="0.25">
      <c r="B32" s="263"/>
      <c r="C32" s="264"/>
      <c r="D32" s="11" t="s">
        <v>223</v>
      </c>
      <c r="E32" s="31">
        <f t="shared" si="1"/>
        <v>164.2</v>
      </c>
      <c r="F32" s="94">
        <v>164.2</v>
      </c>
      <c r="G32" s="31">
        <v>0</v>
      </c>
    </row>
    <row r="33" spans="2:7" ht="25.5" x14ac:dyDescent="0.25">
      <c r="B33" s="263"/>
      <c r="C33" s="264"/>
      <c r="D33" s="11" t="s">
        <v>224</v>
      </c>
      <c r="E33" s="31">
        <f t="shared" si="1"/>
        <v>352</v>
      </c>
      <c r="F33" s="94">
        <v>352</v>
      </c>
      <c r="G33" s="31">
        <v>0</v>
      </c>
    </row>
    <row r="34" spans="2:7" x14ac:dyDescent="0.25">
      <c r="B34" s="263"/>
      <c r="C34" s="264"/>
      <c r="D34" s="11" t="s">
        <v>225</v>
      </c>
      <c r="E34" s="31">
        <f t="shared" si="1"/>
        <v>276.60000000000002</v>
      </c>
      <c r="F34" s="94">
        <v>276.60000000000002</v>
      </c>
      <c r="G34" s="31">
        <v>0</v>
      </c>
    </row>
    <row r="35" spans="2:7" ht="0.75" hidden="1" customHeight="1" x14ac:dyDescent="0.25">
      <c r="B35" s="246"/>
      <c r="C35" s="244"/>
      <c r="D35" s="11"/>
      <c r="E35" s="31">
        <f>SUM(F35:G35)</f>
        <v>0</v>
      </c>
      <c r="F35" s="94"/>
      <c r="G35" s="31">
        <v>0</v>
      </c>
    </row>
    <row r="36" spans="2:7" s="38" customFormat="1" ht="58.5" customHeight="1" x14ac:dyDescent="0.25">
      <c r="B36" s="95" t="s">
        <v>188</v>
      </c>
      <c r="C36" s="96" t="s">
        <v>189</v>
      </c>
      <c r="D36" s="13"/>
      <c r="E36" s="30">
        <f>E37</f>
        <v>4753.2999999999993</v>
      </c>
      <c r="F36" s="76">
        <f>F37</f>
        <v>4753.2999999999993</v>
      </c>
      <c r="G36" s="30">
        <f>G37</f>
        <v>0</v>
      </c>
    </row>
    <row r="37" spans="2:7" ht="15" customHeight="1" x14ac:dyDescent="0.25">
      <c r="B37" s="275" t="s">
        <v>11</v>
      </c>
      <c r="C37" s="273" t="s">
        <v>192</v>
      </c>
      <c r="D37" s="13"/>
      <c r="E37" s="87">
        <f t="shared" ref="E37:E52" si="2">F37+G37</f>
        <v>4753.2999999999993</v>
      </c>
      <c r="F37" s="87">
        <f>F38+F39+F40+F41+F42+F43+F44+F45+F46+F47+F48+F49+F50+F51+F52</f>
        <v>4753.2999999999993</v>
      </c>
      <c r="G37" s="87">
        <f>G38+G39+G40+G41+G42+G43+G44+G45+G46+G47+G48+G49+G50+G51+G52</f>
        <v>0</v>
      </c>
    </row>
    <row r="38" spans="2:7" x14ac:dyDescent="0.25">
      <c r="B38" s="275"/>
      <c r="C38" s="274"/>
      <c r="D38" s="16" t="s">
        <v>114</v>
      </c>
      <c r="E38" s="31">
        <f t="shared" si="2"/>
        <v>71.5</v>
      </c>
      <c r="F38" s="94">
        <v>71.5</v>
      </c>
      <c r="G38" s="94">
        <v>0</v>
      </c>
    </row>
    <row r="39" spans="2:7" x14ac:dyDescent="0.25">
      <c r="B39" s="275"/>
      <c r="C39" s="274"/>
      <c r="D39" s="16" t="s">
        <v>115</v>
      </c>
      <c r="E39" s="31">
        <f t="shared" si="2"/>
        <v>93.8</v>
      </c>
      <c r="F39" s="94">
        <v>93.8</v>
      </c>
      <c r="G39" s="94">
        <v>0</v>
      </c>
    </row>
    <row r="40" spans="2:7" x14ac:dyDescent="0.25">
      <c r="B40" s="275"/>
      <c r="C40" s="274"/>
      <c r="D40" s="16" t="s">
        <v>116</v>
      </c>
      <c r="E40" s="31">
        <f t="shared" si="2"/>
        <v>84.2</v>
      </c>
      <c r="F40" s="94">
        <v>84.2</v>
      </c>
      <c r="G40" s="94">
        <v>0</v>
      </c>
    </row>
    <row r="41" spans="2:7" x14ac:dyDescent="0.25">
      <c r="B41" s="275"/>
      <c r="C41" s="274"/>
      <c r="D41" s="16" t="s">
        <v>117</v>
      </c>
      <c r="E41" s="31">
        <f t="shared" si="2"/>
        <v>162.6</v>
      </c>
      <c r="F41" s="94">
        <v>162.6</v>
      </c>
      <c r="G41" s="31">
        <v>0</v>
      </c>
    </row>
    <row r="42" spans="2:7" x14ac:dyDescent="0.25">
      <c r="B42" s="275"/>
      <c r="C42" s="274"/>
      <c r="D42" s="16" t="s">
        <v>118</v>
      </c>
      <c r="E42" s="31">
        <f t="shared" si="2"/>
        <v>107.4</v>
      </c>
      <c r="F42" s="94">
        <v>107.4</v>
      </c>
      <c r="G42" s="94">
        <v>0</v>
      </c>
    </row>
    <row r="43" spans="2:7" x14ac:dyDescent="0.25">
      <c r="B43" s="275"/>
      <c r="C43" s="274"/>
      <c r="D43" s="16" t="s">
        <v>190</v>
      </c>
      <c r="E43" s="31">
        <f t="shared" si="2"/>
        <v>65.900000000000006</v>
      </c>
      <c r="F43" s="94">
        <v>65.900000000000006</v>
      </c>
      <c r="G43" s="94">
        <v>0</v>
      </c>
    </row>
    <row r="44" spans="2:7" x14ac:dyDescent="0.25">
      <c r="B44" s="275"/>
      <c r="C44" s="274"/>
      <c r="D44" s="16" t="s">
        <v>120</v>
      </c>
      <c r="E44" s="31">
        <f t="shared" si="2"/>
        <v>277</v>
      </c>
      <c r="F44" s="94">
        <v>277</v>
      </c>
      <c r="G44" s="31">
        <v>0</v>
      </c>
    </row>
    <row r="45" spans="2:7" x14ac:dyDescent="0.25">
      <c r="B45" s="275"/>
      <c r="C45" s="274"/>
      <c r="D45" s="16" t="s">
        <v>121</v>
      </c>
      <c r="E45" s="31">
        <f t="shared" si="2"/>
        <v>19.2</v>
      </c>
      <c r="F45" s="94">
        <v>19.2</v>
      </c>
      <c r="G45" s="94">
        <v>0</v>
      </c>
    </row>
    <row r="46" spans="2:7" x14ac:dyDescent="0.25">
      <c r="B46" s="275"/>
      <c r="C46" s="274"/>
      <c r="D46" s="16" t="s">
        <v>122</v>
      </c>
      <c r="E46" s="31">
        <f t="shared" si="2"/>
        <v>38.799999999999997</v>
      </c>
      <c r="F46" s="94">
        <v>38.799999999999997</v>
      </c>
      <c r="G46" s="94">
        <v>0</v>
      </c>
    </row>
    <row r="47" spans="2:7" x14ac:dyDescent="0.25">
      <c r="B47" s="275"/>
      <c r="C47" s="274"/>
      <c r="D47" s="16" t="s">
        <v>123</v>
      </c>
      <c r="E47" s="31">
        <f t="shared" si="2"/>
        <v>146.19999999999999</v>
      </c>
      <c r="F47" s="94">
        <v>146.19999999999999</v>
      </c>
      <c r="G47" s="94">
        <v>0</v>
      </c>
    </row>
    <row r="48" spans="2:7" x14ac:dyDescent="0.25">
      <c r="B48" s="275"/>
      <c r="C48" s="274"/>
      <c r="D48" s="16" t="s">
        <v>124</v>
      </c>
      <c r="E48" s="31">
        <f t="shared" si="2"/>
        <v>140.80000000000001</v>
      </c>
      <c r="F48" s="94">
        <v>140.80000000000001</v>
      </c>
      <c r="G48" s="94">
        <v>0</v>
      </c>
    </row>
    <row r="49" spans="2:7" x14ac:dyDescent="0.25">
      <c r="B49" s="275"/>
      <c r="C49" s="274"/>
      <c r="D49" s="16" t="s">
        <v>125</v>
      </c>
      <c r="E49" s="31">
        <f t="shared" si="2"/>
        <v>60.8</v>
      </c>
      <c r="F49" s="94">
        <v>60.8</v>
      </c>
      <c r="G49" s="94">
        <v>0</v>
      </c>
    </row>
    <row r="50" spans="2:7" x14ac:dyDescent="0.25">
      <c r="B50" s="275"/>
      <c r="C50" s="274"/>
      <c r="D50" s="16" t="s">
        <v>127</v>
      </c>
      <c r="E50" s="31">
        <f t="shared" si="2"/>
        <v>778.8</v>
      </c>
      <c r="F50" s="94">
        <v>778.8</v>
      </c>
      <c r="G50" s="94">
        <v>0</v>
      </c>
    </row>
    <row r="51" spans="2:7" x14ac:dyDescent="0.25">
      <c r="B51" s="275"/>
      <c r="C51" s="274"/>
      <c r="D51" s="16" t="s">
        <v>126</v>
      </c>
      <c r="E51" s="31">
        <f t="shared" si="2"/>
        <v>439.9</v>
      </c>
      <c r="F51" s="107">
        <v>439.9</v>
      </c>
      <c r="G51" s="107">
        <v>0</v>
      </c>
    </row>
    <row r="52" spans="2:7" x14ac:dyDescent="0.25">
      <c r="B52" s="275"/>
      <c r="C52" s="274"/>
      <c r="D52" s="16" t="s">
        <v>191</v>
      </c>
      <c r="E52" s="31">
        <f t="shared" si="2"/>
        <v>2266.4</v>
      </c>
      <c r="F52" s="94">
        <v>2266.4</v>
      </c>
      <c r="G52" s="94">
        <v>0</v>
      </c>
    </row>
    <row r="53" spans="2:7" ht="15" customHeight="1" x14ac:dyDescent="0.25">
      <c r="B53" s="239" t="s">
        <v>153</v>
      </c>
      <c r="C53" s="240"/>
      <c r="D53" s="241"/>
      <c r="E53" s="30">
        <f>E36+E10</f>
        <v>34987.199999999997</v>
      </c>
      <c r="F53" s="30">
        <f>F36+F10</f>
        <v>34987.199999999997</v>
      </c>
      <c r="G53" s="30">
        <f>G36+G10</f>
        <v>0</v>
      </c>
    </row>
    <row r="54" spans="2:7" x14ac:dyDescent="0.25">
      <c r="B54" s="238" t="s">
        <v>3</v>
      </c>
      <c r="C54" s="238"/>
      <c r="D54" s="238"/>
      <c r="E54" s="238"/>
      <c r="F54" s="238"/>
      <c r="G54" s="238"/>
    </row>
    <row r="55" spans="2:7" ht="38.25" x14ac:dyDescent="0.25">
      <c r="B55" s="98" t="s">
        <v>9</v>
      </c>
      <c r="C55" s="13" t="s">
        <v>26</v>
      </c>
      <c r="D55" s="13"/>
      <c r="E55" s="34">
        <f t="shared" ref="E55:E73" si="3">SUM(F55:G55)</f>
        <v>12837.4</v>
      </c>
      <c r="F55" s="34">
        <f>F56++F59+F60+F67</f>
        <v>12837.4</v>
      </c>
      <c r="G55" s="34">
        <f>G59+G60+G67</f>
        <v>0</v>
      </c>
    </row>
    <row r="56" spans="2:7" s="122" customFormat="1" ht="25.5" customHeight="1" x14ac:dyDescent="0.25">
      <c r="B56" s="262" t="s">
        <v>8</v>
      </c>
      <c r="C56" s="270" t="s">
        <v>197</v>
      </c>
      <c r="D56" s="11"/>
      <c r="E56" s="35">
        <f t="shared" si="3"/>
        <v>396.90000000000003</v>
      </c>
      <c r="F56" s="121">
        <f>SUM(F57:F58)</f>
        <v>396.90000000000003</v>
      </c>
      <c r="G56" s="121">
        <v>0</v>
      </c>
    </row>
    <row r="57" spans="2:7" s="122" customFormat="1" x14ac:dyDescent="0.25">
      <c r="B57" s="268"/>
      <c r="C57" s="271"/>
      <c r="D57" s="11" t="s">
        <v>231</v>
      </c>
      <c r="E57" s="35">
        <f>SUM(F57:G57)</f>
        <v>266.10000000000002</v>
      </c>
      <c r="F57" s="121">
        <v>266.10000000000002</v>
      </c>
      <c r="G57" s="121">
        <v>0</v>
      </c>
    </row>
    <row r="58" spans="2:7" s="122" customFormat="1" ht="25.5" x14ac:dyDescent="0.25">
      <c r="B58" s="269"/>
      <c r="C58" s="272"/>
      <c r="D58" s="11" t="s">
        <v>232</v>
      </c>
      <c r="E58" s="35">
        <f>SUM(F58:G58)</f>
        <v>130.80000000000001</v>
      </c>
      <c r="F58" s="121">
        <v>130.80000000000001</v>
      </c>
      <c r="G58" s="121">
        <v>0</v>
      </c>
    </row>
    <row r="59" spans="2:7" ht="25.5" x14ac:dyDescent="0.25">
      <c r="B59" s="90" t="s">
        <v>30</v>
      </c>
      <c r="C59" s="93" t="s">
        <v>193</v>
      </c>
      <c r="D59" s="11" t="s">
        <v>200</v>
      </c>
      <c r="E59" s="35">
        <f t="shared" si="3"/>
        <v>2397.5</v>
      </c>
      <c r="F59" s="35">
        <v>2397.5</v>
      </c>
      <c r="G59" s="35">
        <v>0</v>
      </c>
    </row>
    <row r="60" spans="2:7" x14ac:dyDescent="0.25">
      <c r="B60" s="250" t="s">
        <v>90</v>
      </c>
      <c r="C60" s="253" t="s">
        <v>131</v>
      </c>
      <c r="D60" s="11"/>
      <c r="E60" s="120">
        <f t="shared" si="3"/>
        <v>8000.5</v>
      </c>
      <c r="F60" s="120">
        <f>SUM(F61:F66)</f>
        <v>8000.5</v>
      </c>
      <c r="G60" s="120">
        <f>SUM(G61:G66)</f>
        <v>0</v>
      </c>
    </row>
    <row r="61" spans="2:7" x14ac:dyDescent="0.25">
      <c r="B61" s="251"/>
      <c r="C61" s="254"/>
      <c r="D61" s="11" t="s">
        <v>173</v>
      </c>
      <c r="E61" s="35">
        <f t="shared" si="3"/>
        <v>1235</v>
      </c>
      <c r="F61" s="35">
        <v>1235</v>
      </c>
      <c r="G61" s="35">
        <v>0</v>
      </c>
    </row>
    <row r="62" spans="2:7" x14ac:dyDescent="0.25">
      <c r="B62" s="251"/>
      <c r="C62" s="254"/>
      <c r="D62" s="11" t="s">
        <v>228</v>
      </c>
      <c r="E62" s="35">
        <f t="shared" si="3"/>
        <v>427.5</v>
      </c>
      <c r="F62" s="35">
        <v>427.5</v>
      </c>
      <c r="G62" s="35">
        <v>0</v>
      </c>
    </row>
    <row r="63" spans="2:7" x14ac:dyDescent="0.25">
      <c r="B63" s="251"/>
      <c r="C63" s="254"/>
      <c r="D63" s="11" t="s">
        <v>229</v>
      </c>
      <c r="E63" s="35">
        <f t="shared" si="3"/>
        <v>532</v>
      </c>
      <c r="F63" s="35">
        <v>532</v>
      </c>
      <c r="G63" s="35">
        <v>0</v>
      </c>
    </row>
    <row r="64" spans="2:7" x14ac:dyDescent="0.25">
      <c r="B64" s="251"/>
      <c r="C64" s="254"/>
      <c r="D64" s="11" t="s">
        <v>171</v>
      </c>
      <c r="E64" s="35">
        <f t="shared" si="3"/>
        <v>1425</v>
      </c>
      <c r="F64" s="35">
        <v>1425</v>
      </c>
      <c r="G64" s="35">
        <v>0</v>
      </c>
    </row>
    <row r="65" spans="2:8" x14ac:dyDescent="0.25">
      <c r="B65" s="251"/>
      <c r="C65" s="254"/>
      <c r="D65" s="11" t="s">
        <v>230</v>
      </c>
      <c r="E65" s="35">
        <f t="shared" si="3"/>
        <v>2185</v>
      </c>
      <c r="F65" s="35">
        <v>2185</v>
      </c>
      <c r="G65" s="35">
        <v>0</v>
      </c>
    </row>
    <row r="66" spans="2:8" x14ac:dyDescent="0.25">
      <c r="B66" s="252"/>
      <c r="C66" s="255"/>
      <c r="D66" s="11" t="s">
        <v>174</v>
      </c>
      <c r="E66" s="35">
        <f t="shared" si="3"/>
        <v>2196</v>
      </c>
      <c r="F66" s="35">
        <v>2196</v>
      </c>
      <c r="G66" s="35">
        <v>0</v>
      </c>
    </row>
    <row r="67" spans="2:8" ht="51" x14ac:dyDescent="0.25">
      <c r="B67" s="118" t="s">
        <v>91</v>
      </c>
      <c r="C67" s="119" t="s">
        <v>135</v>
      </c>
      <c r="D67" s="11" t="s">
        <v>136</v>
      </c>
      <c r="E67" s="35">
        <f t="shared" si="3"/>
        <v>2042.5</v>
      </c>
      <c r="F67" s="35">
        <v>2042.5</v>
      </c>
      <c r="G67" s="35">
        <v>0</v>
      </c>
    </row>
    <row r="68" spans="2:8" ht="28.5" customHeight="1" x14ac:dyDescent="0.25">
      <c r="B68" s="97" t="s">
        <v>188</v>
      </c>
      <c r="C68" s="18" t="s">
        <v>31</v>
      </c>
      <c r="D68" s="16"/>
      <c r="E68" s="30">
        <f t="shared" si="3"/>
        <v>4758.7</v>
      </c>
      <c r="F68" s="30">
        <f>SUM(F69+F73+F74+F75)</f>
        <v>4758.7</v>
      </c>
      <c r="G68" s="30">
        <f>SUM(G70)</f>
        <v>0</v>
      </c>
    </row>
    <row r="69" spans="2:8" x14ac:dyDescent="0.25">
      <c r="B69" s="250" t="s">
        <v>11</v>
      </c>
      <c r="C69" s="247" t="s">
        <v>195</v>
      </c>
      <c r="D69" s="16"/>
      <c r="E69" s="87">
        <f>SUM(E70:E72)</f>
        <v>3259.6</v>
      </c>
      <c r="F69" s="87">
        <f>SUM(F70:F72)</f>
        <v>3259.6</v>
      </c>
      <c r="G69" s="87">
        <f>G70+G72</f>
        <v>0</v>
      </c>
    </row>
    <row r="70" spans="2:8" x14ac:dyDescent="0.25">
      <c r="B70" s="251"/>
      <c r="C70" s="248"/>
      <c r="D70" s="16" t="s">
        <v>194</v>
      </c>
      <c r="E70" s="31">
        <f t="shared" si="3"/>
        <v>407.6</v>
      </c>
      <c r="F70" s="68">
        <v>407.6</v>
      </c>
      <c r="G70" s="68">
        <v>0</v>
      </c>
    </row>
    <row r="71" spans="2:8" x14ac:dyDescent="0.25">
      <c r="B71" s="251"/>
      <c r="C71" s="248"/>
      <c r="D71" s="16" t="s">
        <v>209</v>
      </c>
      <c r="E71" s="31">
        <f t="shared" si="3"/>
        <v>474.5</v>
      </c>
      <c r="F71" s="68">
        <v>474.5</v>
      </c>
      <c r="G71" s="68">
        <v>0</v>
      </c>
    </row>
    <row r="72" spans="2:8" ht="26.25" customHeight="1" x14ac:dyDescent="0.25">
      <c r="B72" s="252"/>
      <c r="C72" s="249"/>
      <c r="D72" s="16" t="s">
        <v>203</v>
      </c>
      <c r="E72" s="31">
        <f t="shared" si="3"/>
        <v>2377.5</v>
      </c>
      <c r="F72" s="75">
        <v>2377.5</v>
      </c>
      <c r="G72" s="68">
        <v>0</v>
      </c>
    </row>
    <row r="73" spans="2:8" ht="27" customHeight="1" x14ac:dyDescent="0.25">
      <c r="B73" s="104" t="s">
        <v>12</v>
      </c>
      <c r="C73" s="103" t="s">
        <v>202</v>
      </c>
      <c r="D73" s="16" t="s">
        <v>204</v>
      </c>
      <c r="E73" s="31">
        <f t="shared" si="3"/>
        <v>576.70000000000005</v>
      </c>
      <c r="F73" s="75">
        <v>576.70000000000005</v>
      </c>
      <c r="G73" s="68">
        <v>0</v>
      </c>
    </row>
    <row r="74" spans="2:8" ht="25.5" x14ac:dyDescent="0.25">
      <c r="B74" s="116" t="s">
        <v>205</v>
      </c>
      <c r="C74" s="115" t="s">
        <v>226</v>
      </c>
      <c r="D74" s="16" t="s">
        <v>210</v>
      </c>
      <c r="E74" s="31">
        <f>SUM(F74:G74)</f>
        <v>304.89999999999998</v>
      </c>
      <c r="F74" s="75">
        <v>304.89999999999998</v>
      </c>
      <c r="G74" s="68">
        <v>0</v>
      </c>
    </row>
    <row r="75" spans="2:8" ht="38.25" x14ac:dyDescent="0.25">
      <c r="B75" s="116" t="s">
        <v>211</v>
      </c>
      <c r="C75" s="115" t="s">
        <v>212</v>
      </c>
      <c r="D75" s="16" t="s">
        <v>213</v>
      </c>
      <c r="E75" s="31">
        <f>SUM(F75:G75)</f>
        <v>617.5</v>
      </c>
      <c r="F75" s="75">
        <v>617.5</v>
      </c>
      <c r="G75" s="68">
        <v>0</v>
      </c>
    </row>
    <row r="76" spans="2:8" ht="39.75" customHeight="1" x14ac:dyDescent="0.25">
      <c r="B76" s="36" t="s">
        <v>196</v>
      </c>
      <c r="C76" s="37" t="s">
        <v>34</v>
      </c>
      <c r="D76" s="13"/>
      <c r="E76" s="30">
        <f>F76+G76</f>
        <v>9656.6</v>
      </c>
      <c r="F76" s="30">
        <f>F77+F78</f>
        <v>9656.6</v>
      </c>
      <c r="G76" s="30">
        <f>G77+G79</f>
        <v>0</v>
      </c>
    </row>
    <row r="77" spans="2:8" x14ac:dyDescent="0.25">
      <c r="B77" s="91" t="s">
        <v>14</v>
      </c>
      <c r="C77" s="86" t="s">
        <v>35</v>
      </c>
      <c r="D77" s="16" t="s">
        <v>55</v>
      </c>
      <c r="E77" s="31">
        <f>SUM(F77:G77)</f>
        <v>88</v>
      </c>
      <c r="F77" s="31">
        <v>88</v>
      </c>
      <c r="G77" s="31">
        <v>0</v>
      </c>
    </row>
    <row r="78" spans="2:8" x14ac:dyDescent="0.25">
      <c r="B78" s="250" t="s">
        <v>15</v>
      </c>
      <c r="C78" s="247" t="s">
        <v>36</v>
      </c>
      <c r="D78" s="85"/>
      <c r="E78" s="87">
        <f>SUM(E79:E82)</f>
        <v>9568.6</v>
      </c>
      <c r="F78" s="87">
        <f>SUM(F79:F82)</f>
        <v>9568.6</v>
      </c>
      <c r="G78" s="87">
        <f>SUM(G79:G82)</f>
        <v>0</v>
      </c>
    </row>
    <row r="79" spans="2:8" ht="198.75" customHeight="1" x14ac:dyDescent="0.25">
      <c r="B79" s="251"/>
      <c r="C79" s="248"/>
      <c r="D79" s="85" t="s">
        <v>163</v>
      </c>
      <c r="E79" s="117">
        <f>SUM(F79:G79)</f>
        <v>7900</v>
      </c>
      <c r="F79" s="117">
        <v>7900</v>
      </c>
      <c r="G79" s="117">
        <v>0</v>
      </c>
      <c r="H79" s="38"/>
    </row>
    <row r="80" spans="2:8" x14ac:dyDescent="0.25">
      <c r="B80" s="251"/>
      <c r="C80" s="248"/>
      <c r="D80" s="85" t="s">
        <v>215</v>
      </c>
      <c r="E80" s="31">
        <f>SUM(F80:G80)</f>
        <v>1000</v>
      </c>
      <c r="F80" s="31">
        <v>1000</v>
      </c>
      <c r="G80" s="31">
        <v>0</v>
      </c>
      <c r="H80" s="38"/>
    </row>
    <row r="81" spans="2:8" ht="25.5" x14ac:dyDescent="0.25">
      <c r="B81" s="251"/>
      <c r="C81" s="248"/>
      <c r="D81" s="85" t="s">
        <v>216</v>
      </c>
      <c r="E81" s="31">
        <f>SUM(F81:G81)</f>
        <v>68.7</v>
      </c>
      <c r="F81" s="31">
        <v>68.7</v>
      </c>
      <c r="G81" s="31">
        <v>0</v>
      </c>
      <c r="H81" s="38"/>
    </row>
    <row r="82" spans="2:8" ht="25.5" x14ac:dyDescent="0.25">
      <c r="B82" s="252"/>
      <c r="C82" s="249"/>
      <c r="D82" s="85" t="s">
        <v>217</v>
      </c>
      <c r="E82" s="31">
        <f>SUM(F82:G82)</f>
        <v>599.9</v>
      </c>
      <c r="F82" s="31">
        <v>599.9</v>
      </c>
      <c r="G82" s="31">
        <v>0</v>
      </c>
    </row>
    <row r="83" spans="2:8" x14ac:dyDescent="0.25">
      <c r="B83" s="242" t="s">
        <v>46</v>
      </c>
      <c r="C83" s="242"/>
      <c r="D83" s="242"/>
      <c r="E83" s="30">
        <f>F83+G83</f>
        <v>27252.699999999997</v>
      </c>
      <c r="F83" s="30">
        <f>F55+F68+F76</f>
        <v>27252.699999999997</v>
      </c>
      <c r="G83" s="30">
        <f>G76+G68+G55</f>
        <v>0</v>
      </c>
    </row>
    <row r="84" spans="2:8" ht="15.75" x14ac:dyDescent="0.25">
      <c r="B84" s="235" t="s">
        <v>22</v>
      </c>
      <c r="C84" s="236"/>
      <c r="D84" s="237"/>
      <c r="E84" s="30">
        <f>E53+E83</f>
        <v>62239.899999999994</v>
      </c>
      <c r="F84" s="30">
        <f>F83+F53</f>
        <v>62239.899999999994</v>
      </c>
      <c r="G84" s="30">
        <f>G83+G53</f>
        <v>0</v>
      </c>
    </row>
    <row r="85" spans="2:8" x14ac:dyDescent="0.25">
      <c r="B85" s="234" t="s">
        <v>95</v>
      </c>
      <c r="C85" s="234"/>
      <c r="D85" s="234"/>
      <c r="E85" s="234"/>
      <c r="F85" s="234"/>
      <c r="G85" s="234"/>
    </row>
    <row r="86" spans="2:8" x14ac:dyDescent="0.25">
      <c r="B86" s="25"/>
    </row>
    <row r="87" spans="2:8" x14ac:dyDescent="0.25">
      <c r="B87" s="25"/>
      <c r="C87"/>
      <c r="D87"/>
    </row>
  </sheetData>
  <mergeCells count="31">
    <mergeCell ref="B83:D83"/>
    <mergeCell ref="B84:D84"/>
    <mergeCell ref="B85:G85"/>
    <mergeCell ref="B69:B72"/>
    <mergeCell ref="C69:C72"/>
    <mergeCell ref="B78:B82"/>
    <mergeCell ref="C78:C82"/>
    <mergeCell ref="B53:D53"/>
    <mergeCell ref="B54:G54"/>
    <mergeCell ref="B22:B24"/>
    <mergeCell ref="C22:C24"/>
    <mergeCell ref="B25:B35"/>
    <mergeCell ref="C25:C35"/>
    <mergeCell ref="C37:C52"/>
    <mergeCell ref="B37:B52"/>
    <mergeCell ref="B60:B66"/>
    <mergeCell ref="C60:C66"/>
    <mergeCell ref="B56:B58"/>
    <mergeCell ref="C56:C58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9:G9"/>
    <mergeCell ref="B11:B21"/>
    <mergeCell ref="C11:C21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"/>
  <sheetViews>
    <sheetView view="pageBreakPreview" zoomScale="110" zoomScaleNormal="100" zoomScaleSheetLayoutView="110" workbookViewId="0">
      <selection activeCell="F32" sqref="F32"/>
    </sheetView>
  </sheetViews>
  <sheetFormatPr defaultRowHeight="15" x14ac:dyDescent="0.25"/>
  <cols>
    <col min="1" max="1" width="2.7109375" customWidth="1"/>
    <col min="2" max="2" width="7.140625" style="10" customWidth="1"/>
    <col min="3" max="3" width="67.85546875" style="10" customWidth="1"/>
    <col min="4" max="4" width="78.42578125" style="10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8"/>
      <c r="C1" s="8"/>
      <c r="D1" s="256" t="s">
        <v>112</v>
      </c>
      <c r="E1" s="256"/>
      <c r="F1" s="256"/>
      <c r="G1" s="256"/>
    </row>
    <row r="2" spans="2:7" ht="3" customHeight="1" x14ac:dyDescent="0.25">
      <c r="B2" s="9"/>
      <c r="E2" s="10"/>
      <c r="F2" s="10"/>
      <c r="G2" s="10"/>
    </row>
    <row r="3" spans="2:7" ht="13.5" customHeight="1" x14ac:dyDescent="0.25">
      <c r="B3" s="257" t="s">
        <v>42</v>
      </c>
      <c r="C3" s="257"/>
      <c r="D3" s="257"/>
      <c r="E3" s="257"/>
      <c r="F3" s="257"/>
      <c r="G3" s="257"/>
    </row>
    <row r="4" spans="2:7" ht="41.25" customHeight="1" x14ac:dyDescent="0.25">
      <c r="B4" s="276" t="s">
        <v>253</v>
      </c>
      <c r="C4" s="276"/>
      <c r="D4" s="276"/>
      <c r="E4" s="276"/>
      <c r="F4" s="276"/>
      <c r="G4" s="276"/>
    </row>
    <row r="5" spans="2:7" ht="8.25" customHeight="1" x14ac:dyDescent="0.25">
      <c r="B5" s="259" t="s">
        <v>44</v>
      </c>
      <c r="C5" s="259"/>
      <c r="D5" s="259"/>
      <c r="E5" s="259"/>
      <c r="F5" s="259"/>
      <c r="G5" s="259"/>
    </row>
    <row r="6" spans="2:7" ht="38.25" customHeight="1" x14ac:dyDescent="0.25">
      <c r="B6" s="260" t="s">
        <v>17</v>
      </c>
      <c r="C6" s="260" t="s">
        <v>18</v>
      </c>
      <c r="D6" s="260" t="s">
        <v>19</v>
      </c>
      <c r="E6" s="260" t="s">
        <v>20</v>
      </c>
      <c r="F6" s="262" t="s">
        <v>23</v>
      </c>
      <c r="G6" s="262"/>
    </row>
    <row r="7" spans="2:7" x14ac:dyDescent="0.25">
      <c r="B7" s="260"/>
      <c r="C7" s="260"/>
      <c r="D7" s="260"/>
      <c r="E7" s="261"/>
      <c r="F7" s="128" t="s">
        <v>49</v>
      </c>
      <c r="G7" s="128" t="s">
        <v>5</v>
      </c>
    </row>
    <row r="8" spans="2:7" x14ac:dyDescent="0.25">
      <c r="B8" s="11">
        <v>1</v>
      </c>
      <c r="C8" s="11">
        <v>2</v>
      </c>
      <c r="D8" s="11">
        <v>3</v>
      </c>
      <c r="E8" s="12">
        <v>4</v>
      </c>
      <c r="F8" s="12">
        <v>5</v>
      </c>
      <c r="G8" s="12">
        <v>6</v>
      </c>
    </row>
    <row r="9" spans="2:7" x14ac:dyDescent="0.25">
      <c r="B9" s="238" t="s">
        <v>152</v>
      </c>
      <c r="C9" s="238"/>
      <c r="D9" s="238"/>
      <c r="E9" s="238"/>
      <c r="F9" s="238"/>
      <c r="G9" s="238"/>
    </row>
    <row r="10" spans="2:7" ht="40.5" customHeight="1" x14ac:dyDescent="0.25">
      <c r="B10" s="19">
        <v>1</v>
      </c>
      <c r="C10" s="20" t="s">
        <v>176</v>
      </c>
      <c r="D10" s="129" t="s">
        <v>21</v>
      </c>
      <c r="E10" s="30">
        <f>SUM(F10:G10)</f>
        <v>0</v>
      </c>
      <c r="F10" s="30">
        <f>F11</f>
        <v>0</v>
      </c>
      <c r="G10" s="30">
        <f>G11</f>
        <v>0</v>
      </c>
    </row>
    <row r="11" spans="2:7" x14ac:dyDescent="0.25">
      <c r="B11" s="245" t="s">
        <v>8</v>
      </c>
      <c r="C11" s="243" t="s">
        <v>37</v>
      </c>
      <c r="D11" s="129"/>
      <c r="E11" s="87">
        <f>SUM(F11:G11)</f>
        <v>0</v>
      </c>
      <c r="F11" s="87">
        <f>SUM(F12:F12)</f>
        <v>0</v>
      </c>
      <c r="G11" s="87">
        <v>0</v>
      </c>
    </row>
    <row r="12" spans="2:7" ht="20.25" customHeight="1" x14ac:dyDescent="0.25">
      <c r="B12" s="263"/>
      <c r="C12" s="264"/>
      <c r="D12" s="11"/>
      <c r="E12" s="31">
        <f>SUM(F12:G12)</f>
        <v>0</v>
      </c>
      <c r="F12" s="94">
        <v>0</v>
      </c>
      <c r="G12" s="31">
        <v>0</v>
      </c>
    </row>
    <row r="13" spans="2:7" s="38" customFormat="1" ht="58.5" customHeight="1" x14ac:dyDescent="0.25">
      <c r="B13" s="95" t="s">
        <v>188</v>
      </c>
      <c r="C13" s="96" t="s">
        <v>189</v>
      </c>
      <c r="D13" s="13"/>
      <c r="E13" s="30">
        <f>E14</f>
        <v>4322.2999999999993</v>
      </c>
      <c r="F13" s="132">
        <f>F14</f>
        <v>4322.2999999999993</v>
      </c>
      <c r="G13" s="30">
        <f>G14</f>
        <v>0</v>
      </c>
    </row>
    <row r="14" spans="2:7" ht="15" customHeight="1" x14ac:dyDescent="0.25">
      <c r="B14" s="275" t="s">
        <v>11</v>
      </c>
      <c r="C14" s="273" t="s">
        <v>192</v>
      </c>
      <c r="D14" s="13"/>
      <c r="E14" s="87">
        <f t="shared" ref="E14:E27" si="0">F14+G14</f>
        <v>4322.2999999999993</v>
      </c>
      <c r="F14" s="87">
        <f>F15+F16+F17+F18+F19+F20+F21+F22+F23+F24+F25+F26+F27</f>
        <v>4322.2999999999993</v>
      </c>
      <c r="G14" s="87">
        <f>G15+G16+G17+G18+G19+G20+G21+G22+G23+G24+G25+G26+G27</f>
        <v>0</v>
      </c>
    </row>
    <row r="15" spans="2:7" x14ac:dyDescent="0.25">
      <c r="B15" s="275"/>
      <c r="C15" s="274"/>
      <c r="D15" s="16" t="s">
        <v>254</v>
      </c>
      <c r="E15" s="31">
        <f t="shared" si="0"/>
        <v>62.8</v>
      </c>
      <c r="F15" s="94">
        <v>62.8</v>
      </c>
      <c r="G15" s="94">
        <v>0</v>
      </c>
    </row>
    <row r="16" spans="2:7" x14ac:dyDescent="0.25">
      <c r="B16" s="275"/>
      <c r="C16" s="274"/>
      <c r="D16" s="16" t="s">
        <v>234</v>
      </c>
      <c r="E16" s="31">
        <f t="shared" si="0"/>
        <v>87</v>
      </c>
      <c r="F16" s="94">
        <v>87</v>
      </c>
      <c r="G16" s="94">
        <v>0</v>
      </c>
    </row>
    <row r="17" spans="2:7" x14ac:dyDescent="0.25">
      <c r="B17" s="275"/>
      <c r="C17" s="274"/>
      <c r="D17" s="16" t="s">
        <v>235</v>
      </c>
      <c r="E17" s="31">
        <f t="shared" si="0"/>
        <v>78.7</v>
      </c>
      <c r="F17" s="94">
        <v>78.7</v>
      </c>
      <c r="G17" s="94">
        <v>0</v>
      </c>
    </row>
    <row r="18" spans="2:7" x14ac:dyDescent="0.25">
      <c r="B18" s="275"/>
      <c r="C18" s="274"/>
      <c r="D18" s="16" t="s">
        <v>117</v>
      </c>
      <c r="E18" s="31">
        <f t="shared" si="0"/>
        <v>148</v>
      </c>
      <c r="F18" s="94">
        <v>148</v>
      </c>
      <c r="G18" s="31">
        <v>0</v>
      </c>
    </row>
    <row r="19" spans="2:7" x14ac:dyDescent="0.25">
      <c r="B19" s="275"/>
      <c r="C19" s="274"/>
      <c r="D19" s="16" t="s">
        <v>236</v>
      </c>
      <c r="E19" s="31">
        <f t="shared" si="0"/>
        <v>102.5</v>
      </c>
      <c r="F19" s="94">
        <v>102.5</v>
      </c>
      <c r="G19" s="94">
        <v>0</v>
      </c>
    </row>
    <row r="20" spans="2:7" x14ac:dyDescent="0.25">
      <c r="B20" s="275"/>
      <c r="C20" s="274"/>
      <c r="D20" s="16" t="s">
        <v>237</v>
      </c>
      <c r="E20" s="31">
        <f t="shared" si="0"/>
        <v>59.4</v>
      </c>
      <c r="F20" s="94">
        <v>59.4</v>
      </c>
      <c r="G20" s="94">
        <v>0</v>
      </c>
    </row>
    <row r="21" spans="2:7" x14ac:dyDescent="0.25">
      <c r="B21" s="275"/>
      <c r="C21" s="274"/>
      <c r="D21" s="16" t="s">
        <v>238</v>
      </c>
      <c r="E21" s="31">
        <f t="shared" si="0"/>
        <v>249.4</v>
      </c>
      <c r="F21" s="94">
        <v>249.4</v>
      </c>
      <c r="G21" s="31">
        <v>0</v>
      </c>
    </row>
    <row r="22" spans="2:7" x14ac:dyDescent="0.25">
      <c r="B22" s="275"/>
      <c r="C22" s="274"/>
      <c r="D22" s="16" t="s">
        <v>239</v>
      </c>
      <c r="E22" s="31">
        <f t="shared" si="0"/>
        <v>36.4</v>
      </c>
      <c r="F22" s="94">
        <v>36.4</v>
      </c>
      <c r="G22" s="94">
        <v>0</v>
      </c>
    </row>
    <row r="23" spans="2:7" x14ac:dyDescent="0.25">
      <c r="B23" s="275"/>
      <c r="C23" s="274"/>
      <c r="D23" s="16" t="s">
        <v>255</v>
      </c>
      <c r="E23" s="31">
        <f t="shared" si="0"/>
        <v>133.4</v>
      </c>
      <c r="F23" s="94">
        <v>133.4</v>
      </c>
      <c r="G23" s="94">
        <v>0</v>
      </c>
    </row>
    <row r="24" spans="2:7" x14ac:dyDescent="0.25">
      <c r="B24" s="275"/>
      <c r="C24" s="274"/>
      <c r="D24" s="16" t="s">
        <v>240</v>
      </c>
      <c r="E24" s="31">
        <f t="shared" si="0"/>
        <v>54</v>
      </c>
      <c r="F24" s="94">
        <v>54</v>
      </c>
      <c r="G24" s="94">
        <v>0</v>
      </c>
    </row>
    <row r="25" spans="2:7" x14ac:dyDescent="0.25">
      <c r="B25" s="275"/>
      <c r="C25" s="274"/>
      <c r="D25" s="16" t="s">
        <v>256</v>
      </c>
      <c r="E25" s="31">
        <f t="shared" si="0"/>
        <v>709.5</v>
      </c>
      <c r="F25" s="94">
        <v>709.5</v>
      </c>
      <c r="G25" s="94">
        <v>0</v>
      </c>
    </row>
    <row r="26" spans="2:7" x14ac:dyDescent="0.25">
      <c r="B26" s="275"/>
      <c r="C26" s="274"/>
      <c r="D26" s="16" t="s">
        <v>257</v>
      </c>
      <c r="E26" s="31">
        <f t="shared" si="0"/>
        <v>395</v>
      </c>
      <c r="F26" s="107">
        <v>395</v>
      </c>
      <c r="G26" s="107">
        <v>0</v>
      </c>
    </row>
    <row r="27" spans="2:7" x14ac:dyDescent="0.25">
      <c r="B27" s="275"/>
      <c r="C27" s="274"/>
      <c r="D27" s="16" t="s">
        <v>191</v>
      </c>
      <c r="E27" s="31">
        <f t="shared" si="0"/>
        <v>2206.1999999999998</v>
      </c>
      <c r="F27" s="94">
        <v>2206.1999999999998</v>
      </c>
      <c r="G27" s="94">
        <v>0</v>
      </c>
    </row>
    <row r="28" spans="2:7" ht="15" customHeight="1" x14ac:dyDescent="0.25">
      <c r="B28" s="239" t="s">
        <v>153</v>
      </c>
      <c r="C28" s="240"/>
      <c r="D28" s="241"/>
      <c r="E28" s="30">
        <f>E13+E10</f>
        <v>4322.2999999999993</v>
      </c>
      <c r="F28" s="30">
        <f>F13+F10</f>
        <v>4322.2999999999993</v>
      </c>
      <c r="G28" s="30">
        <f>G13+G10</f>
        <v>0</v>
      </c>
    </row>
    <row r="29" spans="2:7" x14ac:dyDescent="0.25">
      <c r="B29" s="238" t="s">
        <v>3</v>
      </c>
      <c r="C29" s="238"/>
      <c r="D29" s="238"/>
      <c r="E29" s="238"/>
      <c r="F29" s="238"/>
      <c r="G29" s="238"/>
    </row>
    <row r="30" spans="2:7" ht="38.25" x14ac:dyDescent="0.25">
      <c r="B30" s="98" t="s">
        <v>9</v>
      </c>
      <c r="C30" s="13" t="s">
        <v>26</v>
      </c>
      <c r="D30" s="13"/>
      <c r="E30" s="34">
        <f>SUM(F30:G30)</f>
        <v>14907.994999999999</v>
      </c>
      <c r="F30" s="34">
        <f>F31+F39</f>
        <v>14907.994999999999</v>
      </c>
      <c r="G30" s="34">
        <f>G31+G39</f>
        <v>0</v>
      </c>
    </row>
    <row r="31" spans="2:7" s="122" customFormat="1" x14ac:dyDescent="0.25">
      <c r="B31" s="262" t="s">
        <v>8</v>
      </c>
      <c r="C31" s="270" t="s">
        <v>198</v>
      </c>
      <c r="D31" s="11"/>
      <c r="E31" s="120">
        <f>F31+G31</f>
        <v>3729.7949999999992</v>
      </c>
      <c r="F31" s="120">
        <f>SUM(F32:F38)</f>
        <v>3729.7949999999992</v>
      </c>
      <c r="G31" s="120">
        <f>SUM(G37:G38)</f>
        <v>0</v>
      </c>
    </row>
    <row r="32" spans="2:7" s="122" customFormat="1" x14ac:dyDescent="0.25">
      <c r="B32" s="268"/>
      <c r="C32" s="271"/>
      <c r="D32" s="159" t="s">
        <v>278</v>
      </c>
      <c r="E32" s="35">
        <f t="shared" ref="E32:E36" si="1">SUM(F32:G32)</f>
        <v>162.26</v>
      </c>
      <c r="F32" s="121">
        <v>162.26</v>
      </c>
      <c r="G32" s="121">
        <v>0</v>
      </c>
    </row>
    <row r="33" spans="2:7" s="122" customFormat="1" ht="30" x14ac:dyDescent="0.25">
      <c r="B33" s="268"/>
      <c r="C33" s="271"/>
      <c r="D33" s="159" t="s">
        <v>279</v>
      </c>
      <c r="E33" s="35">
        <f t="shared" si="1"/>
        <v>1992.7199999999998</v>
      </c>
      <c r="F33" s="121">
        <v>1992.7199999999998</v>
      </c>
      <c r="G33" s="121">
        <v>0</v>
      </c>
    </row>
    <row r="34" spans="2:7" s="122" customFormat="1" ht="30" x14ac:dyDescent="0.25">
      <c r="B34" s="268"/>
      <c r="C34" s="271"/>
      <c r="D34" s="159" t="s">
        <v>280</v>
      </c>
      <c r="E34" s="35">
        <f t="shared" si="1"/>
        <v>307.32499999999999</v>
      </c>
      <c r="F34" s="121">
        <v>307.32499999999999</v>
      </c>
      <c r="G34" s="121">
        <v>0</v>
      </c>
    </row>
    <row r="35" spans="2:7" s="122" customFormat="1" x14ac:dyDescent="0.25">
      <c r="B35" s="268"/>
      <c r="C35" s="271"/>
      <c r="D35" s="159" t="s">
        <v>281</v>
      </c>
      <c r="E35" s="35">
        <f t="shared" si="1"/>
        <v>95</v>
      </c>
      <c r="F35" s="121">
        <v>95</v>
      </c>
      <c r="G35" s="121">
        <v>0</v>
      </c>
    </row>
    <row r="36" spans="2:7" s="122" customFormat="1" x14ac:dyDescent="0.25">
      <c r="B36" s="268"/>
      <c r="C36" s="271"/>
      <c r="D36" s="159" t="s">
        <v>282</v>
      </c>
      <c r="E36" s="35">
        <f t="shared" si="1"/>
        <v>494</v>
      </c>
      <c r="F36" s="121">
        <v>494</v>
      </c>
      <c r="G36" s="121">
        <v>0</v>
      </c>
    </row>
    <row r="37" spans="2:7" s="122" customFormat="1" x14ac:dyDescent="0.25">
      <c r="B37" s="268"/>
      <c r="C37" s="271"/>
      <c r="D37" s="159" t="s">
        <v>283</v>
      </c>
      <c r="E37" s="35">
        <f>SUM(F37:G37)</f>
        <v>184.48999999999998</v>
      </c>
      <c r="F37" s="121">
        <v>184.48999999999998</v>
      </c>
      <c r="G37" s="121">
        <v>0</v>
      </c>
    </row>
    <row r="38" spans="2:7" s="122" customFormat="1" x14ac:dyDescent="0.25">
      <c r="B38" s="269"/>
      <c r="C38" s="272"/>
      <c r="D38" s="159" t="s">
        <v>284</v>
      </c>
      <c r="E38" s="35">
        <f>SUM(F38:G38)</f>
        <v>494</v>
      </c>
      <c r="F38" s="121">
        <v>494</v>
      </c>
      <c r="G38" s="121">
        <v>0</v>
      </c>
    </row>
    <row r="39" spans="2:7" x14ac:dyDescent="0.25">
      <c r="B39" s="250" t="s">
        <v>10</v>
      </c>
      <c r="C39" s="253" t="s">
        <v>131</v>
      </c>
      <c r="D39" s="11"/>
      <c r="E39" s="120">
        <f>SUM(F39:G39)</f>
        <v>11178.2</v>
      </c>
      <c r="F39" s="133">
        <f>SUM(F40:F52)</f>
        <v>11178.2</v>
      </c>
      <c r="G39" s="133">
        <f>SUM(G40:G52)</f>
        <v>0</v>
      </c>
    </row>
    <row r="40" spans="2:7" x14ac:dyDescent="0.25">
      <c r="B40" s="251"/>
      <c r="C40" s="254"/>
      <c r="D40" s="16" t="s">
        <v>254</v>
      </c>
      <c r="E40" s="35">
        <f>F40+G40</f>
        <v>429.4</v>
      </c>
      <c r="F40" s="134">
        <v>429.4</v>
      </c>
      <c r="G40" s="35">
        <v>0</v>
      </c>
    </row>
    <row r="41" spans="2:7" x14ac:dyDescent="0.25">
      <c r="B41" s="251"/>
      <c r="C41" s="254"/>
      <c r="D41" s="16" t="s">
        <v>234</v>
      </c>
      <c r="E41" s="35">
        <f t="shared" ref="E41:E52" si="2">F41+G41</f>
        <v>321.5</v>
      </c>
      <c r="F41" s="134">
        <v>321.5</v>
      </c>
      <c r="G41" s="35">
        <v>0</v>
      </c>
    </row>
    <row r="42" spans="2:7" x14ac:dyDescent="0.25">
      <c r="B42" s="251"/>
      <c r="C42" s="254"/>
      <c r="D42" s="16" t="s">
        <v>235</v>
      </c>
      <c r="E42" s="35">
        <f t="shared" si="2"/>
        <v>380</v>
      </c>
      <c r="F42" s="134">
        <v>380</v>
      </c>
      <c r="G42" s="35">
        <v>0</v>
      </c>
    </row>
    <row r="43" spans="2:7" x14ac:dyDescent="0.25">
      <c r="B43" s="251"/>
      <c r="C43" s="254"/>
      <c r="D43" s="16" t="s">
        <v>258</v>
      </c>
      <c r="E43" s="35">
        <f t="shared" si="2"/>
        <v>726.8</v>
      </c>
      <c r="F43" s="134">
        <v>726.8</v>
      </c>
      <c r="G43" s="35">
        <v>0</v>
      </c>
    </row>
    <row r="44" spans="2:7" x14ac:dyDescent="0.25">
      <c r="B44" s="251"/>
      <c r="C44" s="254"/>
      <c r="D44" s="16" t="s">
        <v>236</v>
      </c>
      <c r="E44" s="35">
        <f t="shared" si="2"/>
        <v>638.4</v>
      </c>
      <c r="F44" s="134">
        <v>638.4</v>
      </c>
      <c r="G44" s="35">
        <v>0</v>
      </c>
    </row>
    <row r="45" spans="2:7" x14ac:dyDescent="0.25">
      <c r="B45" s="251"/>
      <c r="C45" s="254"/>
      <c r="D45" s="16" t="s">
        <v>237</v>
      </c>
      <c r="E45" s="35">
        <f t="shared" si="2"/>
        <v>229.6</v>
      </c>
      <c r="F45" s="134">
        <v>229.6</v>
      </c>
      <c r="G45" s="35">
        <v>0</v>
      </c>
    </row>
    <row r="46" spans="2:7" x14ac:dyDescent="0.25">
      <c r="B46" s="251"/>
      <c r="C46" s="254"/>
      <c r="D46" s="16" t="s">
        <v>238</v>
      </c>
      <c r="E46" s="35">
        <f t="shared" si="2"/>
        <v>1262.9000000000001</v>
      </c>
      <c r="F46" s="134">
        <v>1262.9000000000001</v>
      </c>
      <c r="G46" s="35">
        <v>0</v>
      </c>
    </row>
    <row r="47" spans="2:7" x14ac:dyDescent="0.25">
      <c r="B47" s="251"/>
      <c r="C47" s="254"/>
      <c r="D47" s="16" t="s">
        <v>239</v>
      </c>
      <c r="E47" s="35">
        <f t="shared" si="2"/>
        <v>535</v>
      </c>
      <c r="F47" s="134">
        <v>535</v>
      </c>
      <c r="G47" s="35">
        <v>0</v>
      </c>
    </row>
    <row r="48" spans="2:7" x14ac:dyDescent="0.25">
      <c r="B48" s="251"/>
      <c r="C48" s="254"/>
      <c r="D48" s="16" t="s">
        <v>255</v>
      </c>
      <c r="E48" s="35">
        <f t="shared" si="2"/>
        <v>321.5</v>
      </c>
      <c r="F48" s="134">
        <v>321.5</v>
      </c>
      <c r="G48" s="35">
        <v>0</v>
      </c>
    </row>
    <row r="49" spans="2:7" x14ac:dyDescent="0.25">
      <c r="B49" s="251"/>
      <c r="C49" s="254"/>
      <c r="D49" s="16" t="s">
        <v>240</v>
      </c>
      <c r="E49" s="35">
        <f t="shared" si="2"/>
        <v>155</v>
      </c>
      <c r="F49" s="134">
        <v>155</v>
      </c>
      <c r="G49" s="35">
        <v>0</v>
      </c>
    </row>
    <row r="50" spans="2:7" x14ac:dyDescent="0.25">
      <c r="B50" s="251"/>
      <c r="C50" s="254"/>
      <c r="D50" s="16" t="s">
        <v>256</v>
      </c>
      <c r="E50" s="35">
        <f t="shared" si="2"/>
        <v>1212.8</v>
      </c>
      <c r="F50" s="134">
        <v>1212.8</v>
      </c>
      <c r="G50" s="35">
        <v>0</v>
      </c>
    </row>
    <row r="51" spans="2:7" x14ac:dyDescent="0.25">
      <c r="B51" s="251"/>
      <c r="C51" s="254"/>
      <c r="D51" s="16" t="s">
        <v>257</v>
      </c>
      <c r="E51" s="35">
        <f t="shared" si="2"/>
        <v>631</v>
      </c>
      <c r="F51" s="134">
        <v>631</v>
      </c>
      <c r="G51" s="35">
        <v>0</v>
      </c>
    </row>
    <row r="52" spans="2:7" x14ac:dyDescent="0.25">
      <c r="B52" s="251"/>
      <c r="C52" s="254"/>
      <c r="D52" s="16" t="s">
        <v>191</v>
      </c>
      <c r="E52" s="35">
        <f t="shared" si="2"/>
        <v>4334.3</v>
      </c>
      <c r="F52" s="134">
        <v>4334.3</v>
      </c>
      <c r="G52" s="35">
        <v>0</v>
      </c>
    </row>
    <row r="53" spans="2:7" ht="28.5" customHeight="1" x14ac:dyDescent="0.25">
      <c r="B53" s="97" t="s">
        <v>188</v>
      </c>
      <c r="C53" s="18" t="s">
        <v>31</v>
      </c>
      <c r="D53" s="16"/>
      <c r="E53" s="30">
        <f>SUM(F53:G53)</f>
        <v>0</v>
      </c>
      <c r="F53" s="30">
        <f>F54</f>
        <v>0</v>
      </c>
      <c r="G53" s="30">
        <f>SUM(G55)</f>
        <v>0</v>
      </c>
    </row>
    <row r="54" spans="2:7" x14ac:dyDescent="0.25">
      <c r="B54" s="277" t="s">
        <v>11</v>
      </c>
      <c r="C54" s="278" t="s">
        <v>226</v>
      </c>
      <c r="D54" s="16"/>
      <c r="E54" s="87">
        <f>SUM(E55:E55)</f>
        <v>0</v>
      </c>
      <c r="F54" s="87">
        <f>SUM(F55:F55)</f>
        <v>0</v>
      </c>
      <c r="G54" s="87">
        <f>SUM(G55:G55)</f>
        <v>0</v>
      </c>
    </row>
    <row r="55" spans="2:7" x14ac:dyDescent="0.25">
      <c r="B55" s="277"/>
      <c r="C55" s="278"/>
      <c r="D55" s="16"/>
      <c r="E55" s="31">
        <f>SUM(F55:G55)</f>
        <v>0</v>
      </c>
      <c r="F55" s="68"/>
      <c r="G55" s="68">
        <v>0</v>
      </c>
    </row>
    <row r="56" spans="2:7" ht="39.75" customHeight="1" x14ac:dyDescent="0.25">
      <c r="B56" s="36" t="s">
        <v>196</v>
      </c>
      <c r="C56" s="37" t="s">
        <v>34</v>
      </c>
      <c r="D56" s="13"/>
      <c r="E56" s="30">
        <f>F56+G56</f>
        <v>10650</v>
      </c>
      <c r="F56" s="30">
        <f>F57+F58</f>
        <v>10650</v>
      </c>
      <c r="G56" s="30">
        <f>G57+G58</f>
        <v>0</v>
      </c>
    </row>
    <row r="57" spans="2:7" x14ac:dyDescent="0.25">
      <c r="B57" s="126" t="s">
        <v>14</v>
      </c>
      <c r="C57" s="86" t="s">
        <v>35</v>
      </c>
      <c r="D57" s="16" t="s">
        <v>55</v>
      </c>
      <c r="E57" s="31">
        <f>SUM(F57:G57)</f>
        <v>150</v>
      </c>
      <c r="F57" s="31">
        <v>150</v>
      </c>
      <c r="G57" s="31">
        <v>0</v>
      </c>
    </row>
    <row r="58" spans="2:7" ht="27" customHeight="1" x14ac:dyDescent="0.25">
      <c r="B58" s="125" t="s">
        <v>15</v>
      </c>
      <c r="C58" s="127" t="s">
        <v>36</v>
      </c>
      <c r="D58" s="85" t="s">
        <v>241</v>
      </c>
      <c r="E58" s="31">
        <f>SUM(F58:G58)</f>
        <v>10500</v>
      </c>
      <c r="F58" s="31">
        <v>10500</v>
      </c>
      <c r="G58" s="31">
        <v>0</v>
      </c>
    </row>
    <row r="59" spans="2:7" x14ac:dyDescent="0.25">
      <c r="B59" s="242" t="s">
        <v>46</v>
      </c>
      <c r="C59" s="242"/>
      <c r="D59" s="242"/>
      <c r="E59" s="30">
        <f>F59+G59</f>
        <v>25557.994999999999</v>
      </c>
      <c r="F59" s="30">
        <f>F30+F53+F56</f>
        <v>25557.994999999999</v>
      </c>
      <c r="G59" s="30">
        <f>G56+G53+G30</f>
        <v>0</v>
      </c>
    </row>
    <row r="60" spans="2:7" ht="15.75" x14ac:dyDescent="0.25">
      <c r="B60" s="235" t="s">
        <v>22</v>
      </c>
      <c r="C60" s="236"/>
      <c r="D60" s="237"/>
      <c r="E60" s="30">
        <f>E28+E59</f>
        <v>29880.294999999998</v>
      </c>
      <c r="F60" s="30">
        <f>F59+F28</f>
        <v>29880.294999999998</v>
      </c>
      <c r="G60" s="30">
        <f>G59+G28</f>
        <v>0</v>
      </c>
    </row>
    <row r="61" spans="2:7" x14ac:dyDescent="0.25">
      <c r="B61" s="234" t="s">
        <v>95</v>
      </c>
      <c r="C61" s="234"/>
      <c r="D61" s="234"/>
      <c r="E61" s="234"/>
      <c r="F61" s="234"/>
      <c r="G61" s="234"/>
    </row>
    <row r="62" spans="2:7" x14ac:dyDescent="0.25">
      <c r="B62" s="25"/>
    </row>
    <row r="63" spans="2:7" x14ac:dyDescent="0.25">
      <c r="B63" s="25"/>
      <c r="C63"/>
      <c r="D63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</sheetData>
  <mergeCells count="25">
    <mergeCell ref="B59:D59"/>
    <mergeCell ref="B60:D60"/>
    <mergeCell ref="B61:G61"/>
    <mergeCell ref="B11:B12"/>
    <mergeCell ref="C11:C12"/>
    <mergeCell ref="B14:B27"/>
    <mergeCell ref="C14:C27"/>
    <mergeCell ref="B28:D28"/>
    <mergeCell ref="B29:G29"/>
    <mergeCell ref="B31:B38"/>
    <mergeCell ref="B39:B52"/>
    <mergeCell ref="C39:C52"/>
    <mergeCell ref="B54:B55"/>
    <mergeCell ref="C54:C55"/>
    <mergeCell ref="B9:G9"/>
    <mergeCell ref="C31:C38"/>
    <mergeCell ref="D1:G1"/>
    <mergeCell ref="B3:G3"/>
    <mergeCell ref="B4:G4"/>
    <mergeCell ref="B5:G5"/>
    <mergeCell ref="B6:B7"/>
    <mergeCell ref="C6:C7"/>
    <mergeCell ref="D6:D7"/>
    <mergeCell ref="E6:E7"/>
    <mergeCell ref="F6:G6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5"/>
  <sheetViews>
    <sheetView view="pageBreakPreview" topLeftCell="A16" zoomScale="110" zoomScaleNormal="100" zoomScaleSheetLayoutView="110" workbookViewId="0">
      <selection activeCell="D35" sqref="D35"/>
    </sheetView>
  </sheetViews>
  <sheetFormatPr defaultRowHeight="15" x14ac:dyDescent="0.25"/>
  <cols>
    <col min="1" max="1" width="2.7109375" customWidth="1"/>
    <col min="2" max="2" width="7.140625" style="10" customWidth="1"/>
    <col min="3" max="3" width="67.85546875" style="10" customWidth="1"/>
    <col min="4" max="4" width="78.42578125" style="10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8"/>
      <c r="C1" s="8"/>
      <c r="D1" s="256" t="s">
        <v>112</v>
      </c>
      <c r="E1" s="256"/>
      <c r="F1" s="256"/>
      <c r="G1" s="256"/>
    </row>
    <row r="2" spans="2:7" ht="3" customHeight="1" x14ac:dyDescent="0.25">
      <c r="B2" s="9"/>
      <c r="E2" s="10"/>
      <c r="F2" s="10"/>
      <c r="G2" s="10"/>
    </row>
    <row r="3" spans="2:7" ht="13.5" customHeight="1" x14ac:dyDescent="0.25">
      <c r="B3" s="257" t="s">
        <v>42</v>
      </c>
      <c r="C3" s="257"/>
      <c r="D3" s="257"/>
      <c r="E3" s="257"/>
      <c r="F3" s="257"/>
      <c r="G3" s="257"/>
    </row>
    <row r="4" spans="2:7" ht="41.25" customHeight="1" x14ac:dyDescent="0.25">
      <c r="B4" s="276" t="s">
        <v>277</v>
      </c>
      <c r="C4" s="276"/>
      <c r="D4" s="276"/>
      <c r="E4" s="276"/>
      <c r="F4" s="276"/>
      <c r="G4" s="276"/>
    </row>
    <row r="5" spans="2:7" ht="8.25" customHeight="1" x14ac:dyDescent="0.25">
      <c r="B5" s="259" t="s">
        <v>44</v>
      </c>
      <c r="C5" s="259"/>
      <c r="D5" s="259"/>
      <c r="E5" s="259"/>
      <c r="F5" s="259"/>
      <c r="G5" s="259"/>
    </row>
    <row r="6" spans="2:7" ht="38.25" customHeight="1" x14ac:dyDescent="0.25">
      <c r="B6" s="260" t="s">
        <v>17</v>
      </c>
      <c r="C6" s="260" t="s">
        <v>18</v>
      </c>
      <c r="D6" s="260" t="s">
        <v>19</v>
      </c>
      <c r="E6" s="260" t="s">
        <v>20</v>
      </c>
      <c r="F6" s="262" t="s">
        <v>23</v>
      </c>
      <c r="G6" s="262"/>
    </row>
    <row r="7" spans="2:7" x14ac:dyDescent="0.25">
      <c r="B7" s="260"/>
      <c r="C7" s="260"/>
      <c r="D7" s="260"/>
      <c r="E7" s="261"/>
      <c r="F7" s="157" t="s">
        <v>49</v>
      </c>
      <c r="G7" s="157" t="s">
        <v>5</v>
      </c>
    </row>
    <row r="8" spans="2:7" x14ac:dyDescent="0.25">
      <c r="B8" s="11">
        <v>1</v>
      </c>
      <c r="C8" s="11">
        <v>2</v>
      </c>
      <c r="D8" s="11">
        <v>3</v>
      </c>
      <c r="E8" s="12">
        <v>4</v>
      </c>
      <c r="F8" s="12">
        <v>5</v>
      </c>
      <c r="G8" s="12">
        <v>6</v>
      </c>
    </row>
    <row r="9" spans="2:7" x14ac:dyDescent="0.25">
      <c r="B9" s="238" t="s">
        <v>152</v>
      </c>
      <c r="C9" s="238"/>
      <c r="D9" s="238"/>
      <c r="E9" s="238"/>
      <c r="F9" s="238"/>
      <c r="G9" s="238"/>
    </row>
    <row r="10" spans="2:7" ht="40.5" customHeight="1" x14ac:dyDescent="0.25">
      <c r="B10" s="19">
        <v>1</v>
      </c>
      <c r="C10" s="20" t="s">
        <v>176</v>
      </c>
      <c r="D10" s="158" t="s">
        <v>21</v>
      </c>
      <c r="E10" s="30">
        <f>SUM(F10:G10)</f>
        <v>0</v>
      </c>
      <c r="F10" s="30">
        <f>F11</f>
        <v>0</v>
      </c>
      <c r="G10" s="30">
        <f>G11</f>
        <v>0</v>
      </c>
    </row>
    <row r="11" spans="2:7" x14ac:dyDescent="0.25">
      <c r="B11" s="245" t="s">
        <v>8</v>
      </c>
      <c r="C11" s="243" t="s">
        <v>37</v>
      </c>
      <c r="D11" s="158"/>
      <c r="E11" s="87">
        <f>SUM(F11:G11)</f>
        <v>0</v>
      </c>
      <c r="F11" s="87">
        <f>SUM(F12:F12)</f>
        <v>0</v>
      </c>
      <c r="G11" s="87">
        <v>0</v>
      </c>
    </row>
    <row r="12" spans="2:7" ht="20.25" customHeight="1" x14ac:dyDescent="0.25">
      <c r="B12" s="263"/>
      <c r="C12" s="264"/>
      <c r="D12" s="11"/>
      <c r="E12" s="31">
        <f>SUM(F12:G12)</f>
        <v>0</v>
      </c>
      <c r="F12" s="94">
        <v>0</v>
      </c>
      <c r="G12" s="31">
        <v>0</v>
      </c>
    </row>
    <row r="13" spans="2:7" s="38" customFormat="1" ht="58.5" customHeight="1" x14ac:dyDescent="0.25">
      <c r="B13" s="95" t="s">
        <v>188</v>
      </c>
      <c r="C13" s="96" t="s">
        <v>189</v>
      </c>
      <c r="D13" s="13"/>
      <c r="E13" s="30">
        <f>E14</f>
        <v>4174.7000000000007</v>
      </c>
      <c r="F13" s="132">
        <f>F14</f>
        <v>4174.7000000000007</v>
      </c>
      <c r="G13" s="30">
        <f>G14</f>
        <v>0</v>
      </c>
    </row>
    <row r="14" spans="2:7" ht="15" customHeight="1" x14ac:dyDescent="0.25">
      <c r="B14" s="275" t="s">
        <v>11</v>
      </c>
      <c r="C14" s="273" t="s">
        <v>192</v>
      </c>
      <c r="D14" s="13"/>
      <c r="E14" s="87">
        <f t="shared" ref="E14:E27" si="0">F14+G14</f>
        <v>4174.7000000000007</v>
      </c>
      <c r="F14" s="87">
        <f>F15+F16+F17+F18+F19+F20+F21+F22+F23+F24+F25+F26+F27</f>
        <v>4174.7000000000007</v>
      </c>
      <c r="G14" s="87">
        <f>G15+G16+G17+G18+G19+G20+G21+G22+G23+G24+G25+G26+G27</f>
        <v>0</v>
      </c>
    </row>
    <row r="15" spans="2:7" x14ac:dyDescent="0.25">
      <c r="B15" s="275"/>
      <c r="C15" s="274"/>
      <c r="D15" s="16" t="s">
        <v>254</v>
      </c>
      <c r="E15" s="31">
        <f t="shared" si="0"/>
        <v>60.7</v>
      </c>
      <c r="F15" s="94">
        <v>60.7</v>
      </c>
      <c r="G15" s="94">
        <v>0</v>
      </c>
    </row>
    <row r="16" spans="2:7" x14ac:dyDescent="0.25">
      <c r="B16" s="275"/>
      <c r="C16" s="274"/>
      <c r="D16" s="16" t="s">
        <v>234</v>
      </c>
      <c r="E16" s="31">
        <f t="shared" si="0"/>
        <v>84</v>
      </c>
      <c r="F16" s="94">
        <v>84</v>
      </c>
      <c r="G16" s="94">
        <v>0</v>
      </c>
    </row>
    <row r="17" spans="2:7" x14ac:dyDescent="0.25">
      <c r="B17" s="275"/>
      <c r="C17" s="274"/>
      <c r="D17" s="16" t="s">
        <v>235</v>
      </c>
      <c r="E17" s="31">
        <f t="shared" si="0"/>
        <v>76</v>
      </c>
      <c r="F17" s="94">
        <v>76</v>
      </c>
      <c r="G17" s="94">
        <v>0</v>
      </c>
    </row>
    <row r="18" spans="2:7" x14ac:dyDescent="0.25">
      <c r="B18" s="275"/>
      <c r="C18" s="274"/>
      <c r="D18" s="16" t="s">
        <v>117</v>
      </c>
      <c r="E18" s="31">
        <f t="shared" si="0"/>
        <v>143</v>
      </c>
      <c r="F18" s="94">
        <v>143</v>
      </c>
      <c r="G18" s="31">
        <v>0</v>
      </c>
    </row>
    <row r="19" spans="2:7" x14ac:dyDescent="0.25">
      <c r="B19" s="275"/>
      <c r="C19" s="274"/>
      <c r="D19" s="16" t="s">
        <v>236</v>
      </c>
      <c r="E19" s="31">
        <f t="shared" si="0"/>
        <v>99</v>
      </c>
      <c r="F19" s="94">
        <v>99</v>
      </c>
      <c r="G19" s="94">
        <v>0</v>
      </c>
    </row>
    <row r="20" spans="2:7" x14ac:dyDescent="0.25">
      <c r="B20" s="275"/>
      <c r="C20" s="274"/>
      <c r="D20" s="16" t="s">
        <v>237</v>
      </c>
      <c r="E20" s="31">
        <f t="shared" si="0"/>
        <v>57.3</v>
      </c>
      <c r="F20" s="94">
        <v>57.3</v>
      </c>
      <c r="G20" s="94">
        <v>0</v>
      </c>
    </row>
    <row r="21" spans="2:7" x14ac:dyDescent="0.25">
      <c r="B21" s="275"/>
      <c r="C21" s="274"/>
      <c r="D21" s="16" t="s">
        <v>238</v>
      </c>
      <c r="E21" s="31">
        <f t="shared" si="0"/>
        <v>240.9</v>
      </c>
      <c r="F21" s="94">
        <v>240.9</v>
      </c>
      <c r="G21" s="31">
        <v>0</v>
      </c>
    </row>
    <row r="22" spans="2:7" x14ac:dyDescent="0.25">
      <c r="B22" s="275"/>
      <c r="C22" s="274"/>
      <c r="D22" s="16" t="s">
        <v>239</v>
      </c>
      <c r="E22" s="31">
        <f t="shared" si="0"/>
        <v>35.200000000000003</v>
      </c>
      <c r="F22" s="94">
        <v>35.200000000000003</v>
      </c>
      <c r="G22" s="94">
        <v>0</v>
      </c>
    </row>
    <row r="23" spans="2:7" x14ac:dyDescent="0.25">
      <c r="B23" s="275"/>
      <c r="C23" s="274"/>
      <c r="D23" s="16" t="s">
        <v>255</v>
      </c>
      <c r="E23" s="31">
        <f t="shared" si="0"/>
        <v>128.80000000000001</v>
      </c>
      <c r="F23" s="94">
        <v>128.80000000000001</v>
      </c>
      <c r="G23" s="94">
        <v>0</v>
      </c>
    </row>
    <row r="24" spans="2:7" x14ac:dyDescent="0.25">
      <c r="B24" s="275"/>
      <c r="C24" s="274"/>
      <c r="D24" s="16" t="s">
        <v>240</v>
      </c>
      <c r="E24" s="31">
        <f t="shared" si="0"/>
        <v>52.2</v>
      </c>
      <c r="F24" s="94">
        <v>52.2</v>
      </c>
      <c r="G24" s="94">
        <v>0</v>
      </c>
    </row>
    <row r="25" spans="2:7" x14ac:dyDescent="0.25">
      <c r="B25" s="275"/>
      <c r="C25" s="274"/>
      <c r="D25" s="16" t="s">
        <v>256</v>
      </c>
      <c r="E25" s="31">
        <f t="shared" si="0"/>
        <v>685.3</v>
      </c>
      <c r="F25" s="94">
        <v>685.3</v>
      </c>
      <c r="G25" s="94">
        <v>0</v>
      </c>
    </row>
    <row r="26" spans="2:7" x14ac:dyDescent="0.25">
      <c r="B26" s="275"/>
      <c r="C26" s="274"/>
      <c r="D26" s="16" t="s">
        <v>257</v>
      </c>
      <c r="E26" s="31">
        <f t="shared" si="0"/>
        <v>381.5</v>
      </c>
      <c r="F26" s="107">
        <v>381.5</v>
      </c>
      <c r="G26" s="107">
        <v>0</v>
      </c>
    </row>
    <row r="27" spans="2:7" x14ac:dyDescent="0.25">
      <c r="B27" s="275"/>
      <c r="C27" s="274"/>
      <c r="D27" s="16" t="s">
        <v>191</v>
      </c>
      <c r="E27" s="31">
        <f t="shared" si="0"/>
        <v>2130.8000000000002</v>
      </c>
      <c r="F27" s="94">
        <v>2130.8000000000002</v>
      </c>
      <c r="G27" s="94">
        <v>0</v>
      </c>
    </row>
    <row r="28" spans="2:7" ht="15" customHeight="1" x14ac:dyDescent="0.25">
      <c r="B28" s="239" t="s">
        <v>153</v>
      </c>
      <c r="C28" s="240"/>
      <c r="D28" s="241"/>
      <c r="E28" s="30">
        <f>E13+E10</f>
        <v>4174.7000000000007</v>
      </c>
      <c r="F28" s="30">
        <f>F13+F10</f>
        <v>4174.7000000000007</v>
      </c>
      <c r="G28" s="30">
        <f>G13+G10</f>
        <v>0</v>
      </c>
    </row>
    <row r="29" spans="2:7" x14ac:dyDescent="0.25">
      <c r="B29" s="238" t="s">
        <v>3</v>
      </c>
      <c r="C29" s="238"/>
      <c r="D29" s="238"/>
      <c r="E29" s="238"/>
      <c r="F29" s="238"/>
      <c r="G29" s="238"/>
    </row>
    <row r="30" spans="2:7" ht="38.25" x14ac:dyDescent="0.25">
      <c r="B30" s="98" t="s">
        <v>9</v>
      </c>
      <c r="C30" s="13" t="s">
        <v>26</v>
      </c>
      <c r="D30" s="13"/>
      <c r="E30" s="34">
        <f>SUM(F30:G30)</f>
        <v>16449.084999999999</v>
      </c>
      <c r="F30" s="34">
        <f>F31+F35</f>
        <v>16449.084999999999</v>
      </c>
      <c r="G30" s="34">
        <f>G31+G35</f>
        <v>0</v>
      </c>
    </row>
    <row r="31" spans="2:7" s="122" customFormat="1" x14ac:dyDescent="0.25">
      <c r="B31" s="262" t="s">
        <v>8</v>
      </c>
      <c r="C31" s="270" t="s">
        <v>198</v>
      </c>
      <c r="D31" s="11"/>
      <c r="E31" s="120">
        <f>F31+G31</f>
        <v>5270.8850000000002</v>
      </c>
      <c r="F31" s="120">
        <f>SUM(F32:F34)</f>
        <v>5270.8850000000002</v>
      </c>
      <c r="G31" s="120">
        <f>SUM(G32:G34)</f>
        <v>0</v>
      </c>
    </row>
    <row r="32" spans="2:7" s="122" customFormat="1" ht="45" x14ac:dyDescent="0.25">
      <c r="B32" s="268"/>
      <c r="C32" s="271"/>
      <c r="D32" s="159" t="s">
        <v>285</v>
      </c>
      <c r="E32" s="35">
        <f>SUM(F32:G32)</f>
        <v>1622.885</v>
      </c>
      <c r="F32" s="121">
        <v>1622.885</v>
      </c>
      <c r="G32" s="121">
        <v>0</v>
      </c>
    </row>
    <row r="33" spans="2:7" s="122" customFormat="1" x14ac:dyDescent="0.25">
      <c r="B33" s="268"/>
      <c r="C33" s="271"/>
      <c r="D33" s="159" t="s">
        <v>286</v>
      </c>
      <c r="E33" s="35"/>
      <c r="F33" s="121">
        <v>684</v>
      </c>
      <c r="G33" s="121"/>
    </row>
    <row r="34" spans="2:7" s="122" customFormat="1" x14ac:dyDescent="0.25">
      <c r="B34" s="269"/>
      <c r="C34" s="272"/>
      <c r="D34" s="159" t="s">
        <v>287</v>
      </c>
      <c r="E34" s="35">
        <f>SUM(F34:G34)</f>
        <v>2964</v>
      </c>
      <c r="F34" s="121">
        <v>2964</v>
      </c>
      <c r="G34" s="121">
        <v>0</v>
      </c>
    </row>
    <row r="35" spans="2:7" x14ac:dyDescent="0.25">
      <c r="B35" s="250" t="s">
        <v>10</v>
      </c>
      <c r="C35" s="253" t="s">
        <v>131</v>
      </c>
      <c r="D35" s="11"/>
      <c r="E35" s="120">
        <f>SUM(F35:G35)</f>
        <v>11178.2</v>
      </c>
      <c r="F35" s="133">
        <f>SUM(F36:F48)</f>
        <v>11178.2</v>
      </c>
      <c r="G35" s="133">
        <f>SUM(G36:G48)</f>
        <v>0</v>
      </c>
    </row>
    <row r="36" spans="2:7" x14ac:dyDescent="0.25">
      <c r="B36" s="251"/>
      <c r="C36" s="254"/>
      <c r="D36" s="16" t="s">
        <v>254</v>
      </c>
      <c r="E36" s="35">
        <f>F36+G36</f>
        <v>429.4</v>
      </c>
      <c r="F36" s="134">
        <v>429.4</v>
      </c>
      <c r="G36" s="35">
        <v>0</v>
      </c>
    </row>
    <row r="37" spans="2:7" x14ac:dyDescent="0.25">
      <c r="B37" s="251"/>
      <c r="C37" s="254"/>
      <c r="D37" s="16" t="s">
        <v>234</v>
      </c>
      <c r="E37" s="35">
        <f t="shared" ref="E37:E48" si="1">F37+G37</f>
        <v>321.5</v>
      </c>
      <c r="F37" s="134">
        <v>321.5</v>
      </c>
      <c r="G37" s="35">
        <v>0</v>
      </c>
    </row>
    <row r="38" spans="2:7" x14ac:dyDescent="0.25">
      <c r="B38" s="251"/>
      <c r="C38" s="254"/>
      <c r="D38" s="16" t="s">
        <v>235</v>
      </c>
      <c r="E38" s="35">
        <f t="shared" si="1"/>
        <v>380</v>
      </c>
      <c r="F38" s="134">
        <v>380</v>
      </c>
      <c r="G38" s="35">
        <v>0</v>
      </c>
    </row>
    <row r="39" spans="2:7" x14ac:dyDescent="0.25">
      <c r="B39" s="251"/>
      <c r="C39" s="254"/>
      <c r="D39" s="16" t="s">
        <v>258</v>
      </c>
      <c r="E39" s="35">
        <f t="shared" si="1"/>
        <v>726.8</v>
      </c>
      <c r="F39" s="134">
        <v>726.8</v>
      </c>
      <c r="G39" s="35">
        <v>0</v>
      </c>
    </row>
    <row r="40" spans="2:7" x14ac:dyDescent="0.25">
      <c r="B40" s="251"/>
      <c r="C40" s="254"/>
      <c r="D40" s="16" t="s">
        <v>236</v>
      </c>
      <c r="E40" s="35">
        <f t="shared" si="1"/>
        <v>638.4</v>
      </c>
      <c r="F40" s="134">
        <v>638.4</v>
      </c>
      <c r="G40" s="35">
        <v>0</v>
      </c>
    </row>
    <row r="41" spans="2:7" x14ac:dyDescent="0.25">
      <c r="B41" s="251"/>
      <c r="C41" s="254"/>
      <c r="D41" s="16" t="s">
        <v>237</v>
      </c>
      <c r="E41" s="35">
        <f t="shared" si="1"/>
        <v>229.6</v>
      </c>
      <c r="F41" s="134">
        <v>229.6</v>
      </c>
      <c r="G41" s="35">
        <v>0</v>
      </c>
    </row>
    <row r="42" spans="2:7" x14ac:dyDescent="0.25">
      <c r="B42" s="251"/>
      <c r="C42" s="254"/>
      <c r="D42" s="16" t="s">
        <v>238</v>
      </c>
      <c r="E42" s="35">
        <f t="shared" si="1"/>
        <v>1262.9000000000001</v>
      </c>
      <c r="F42" s="134">
        <v>1262.9000000000001</v>
      </c>
      <c r="G42" s="35">
        <v>0</v>
      </c>
    </row>
    <row r="43" spans="2:7" x14ac:dyDescent="0.25">
      <c r="B43" s="251"/>
      <c r="C43" s="254"/>
      <c r="D43" s="16" t="s">
        <v>239</v>
      </c>
      <c r="E43" s="35">
        <f t="shared" si="1"/>
        <v>535</v>
      </c>
      <c r="F43" s="134">
        <v>535</v>
      </c>
      <c r="G43" s="35">
        <v>0</v>
      </c>
    </row>
    <row r="44" spans="2:7" x14ac:dyDescent="0.25">
      <c r="B44" s="251"/>
      <c r="C44" s="254"/>
      <c r="D44" s="16" t="s">
        <v>255</v>
      </c>
      <c r="E44" s="35">
        <f t="shared" si="1"/>
        <v>321.5</v>
      </c>
      <c r="F44" s="134">
        <v>321.5</v>
      </c>
      <c r="G44" s="35">
        <v>0</v>
      </c>
    </row>
    <row r="45" spans="2:7" x14ac:dyDescent="0.25">
      <c r="B45" s="251"/>
      <c r="C45" s="254"/>
      <c r="D45" s="16" t="s">
        <v>240</v>
      </c>
      <c r="E45" s="35">
        <f t="shared" si="1"/>
        <v>155</v>
      </c>
      <c r="F45" s="134">
        <v>155</v>
      </c>
      <c r="G45" s="35">
        <v>0</v>
      </c>
    </row>
    <row r="46" spans="2:7" x14ac:dyDescent="0.25">
      <c r="B46" s="251"/>
      <c r="C46" s="254"/>
      <c r="D46" s="16" t="s">
        <v>256</v>
      </c>
      <c r="E46" s="35">
        <f t="shared" si="1"/>
        <v>1212.8</v>
      </c>
      <c r="F46" s="134">
        <v>1212.8</v>
      </c>
      <c r="G46" s="35">
        <v>0</v>
      </c>
    </row>
    <row r="47" spans="2:7" x14ac:dyDescent="0.25">
      <c r="B47" s="251"/>
      <c r="C47" s="254"/>
      <c r="D47" s="16" t="s">
        <v>257</v>
      </c>
      <c r="E47" s="35">
        <f t="shared" si="1"/>
        <v>631</v>
      </c>
      <c r="F47" s="134">
        <v>631</v>
      </c>
      <c r="G47" s="35">
        <v>0</v>
      </c>
    </row>
    <row r="48" spans="2:7" x14ac:dyDescent="0.25">
      <c r="B48" s="251"/>
      <c r="C48" s="254"/>
      <c r="D48" s="16" t="s">
        <v>191</v>
      </c>
      <c r="E48" s="35">
        <f t="shared" si="1"/>
        <v>4334.3</v>
      </c>
      <c r="F48" s="134">
        <v>4334.3</v>
      </c>
      <c r="G48" s="35">
        <v>0</v>
      </c>
    </row>
    <row r="49" spans="2:7" ht="28.5" customHeight="1" x14ac:dyDescent="0.25">
      <c r="B49" s="97" t="s">
        <v>188</v>
      </c>
      <c r="C49" s="18" t="s">
        <v>31</v>
      </c>
      <c r="D49" s="16"/>
      <c r="E49" s="30">
        <f>SUM(F49:G49)</f>
        <v>0</v>
      </c>
      <c r="F49" s="30">
        <f>F50</f>
        <v>0</v>
      </c>
      <c r="G49" s="30">
        <f>SUM(G51)</f>
        <v>0</v>
      </c>
    </row>
    <row r="50" spans="2:7" x14ac:dyDescent="0.25">
      <c r="B50" s="277" t="s">
        <v>11</v>
      </c>
      <c r="C50" s="278" t="s">
        <v>226</v>
      </c>
      <c r="D50" s="16"/>
      <c r="E50" s="87">
        <f>SUM(E51:E51)</f>
        <v>0</v>
      </c>
      <c r="F50" s="87">
        <f>SUM(F51:F51)</f>
        <v>0</v>
      </c>
      <c r="G50" s="87">
        <f>SUM(G51:G51)</f>
        <v>0</v>
      </c>
    </row>
    <row r="51" spans="2:7" x14ac:dyDescent="0.25">
      <c r="B51" s="277"/>
      <c r="C51" s="278"/>
      <c r="D51" s="16"/>
      <c r="E51" s="31">
        <f>SUM(F51:G51)</f>
        <v>0</v>
      </c>
      <c r="F51" s="68"/>
      <c r="G51" s="68">
        <v>0</v>
      </c>
    </row>
    <row r="52" spans="2:7" ht="39.75" customHeight="1" x14ac:dyDescent="0.25">
      <c r="B52" s="36" t="s">
        <v>196</v>
      </c>
      <c r="C52" s="37" t="s">
        <v>34</v>
      </c>
      <c r="D52" s="13"/>
      <c r="E52" s="30">
        <f>F52+G52</f>
        <v>10650</v>
      </c>
      <c r="F52" s="30">
        <f>F53+F54</f>
        <v>10650</v>
      </c>
      <c r="G52" s="30">
        <f>G53+G54</f>
        <v>0</v>
      </c>
    </row>
    <row r="53" spans="2:7" x14ac:dyDescent="0.25">
      <c r="B53" s="155" t="s">
        <v>14</v>
      </c>
      <c r="C53" s="86" t="s">
        <v>35</v>
      </c>
      <c r="D53" s="16" t="s">
        <v>55</v>
      </c>
      <c r="E53" s="31">
        <f>SUM(F53:G53)</f>
        <v>150</v>
      </c>
      <c r="F53" s="31">
        <v>150</v>
      </c>
      <c r="G53" s="31">
        <v>0</v>
      </c>
    </row>
    <row r="54" spans="2:7" ht="27" customHeight="1" x14ac:dyDescent="0.25">
      <c r="B54" s="154" t="s">
        <v>15</v>
      </c>
      <c r="C54" s="156" t="s">
        <v>36</v>
      </c>
      <c r="D54" s="85" t="s">
        <v>241</v>
      </c>
      <c r="E54" s="31">
        <f>SUM(F54:G54)</f>
        <v>10500</v>
      </c>
      <c r="F54" s="31">
        <v>10500</v>
      </c>
      <c r="G54" s="31">
        <v>0</v>
      </c>
    </row>
    <row r="55" spans="2:7" x14ac:dyDescent="0.25">
      <c r="B55" s="242" t="s">
        <v>46</v>
      </c>
      <c r="C55" s="242"/>
      <c r="D55" s="242"/>
      <c r="E55" s="30">
        <f>F55+G55</f>
        <v>27099.084999999999</v>
      </c>
      <c r="F55" s="30">
        <f>F30+F49+F52</f>
        <v>27099.084999999999</v>
      </c>
      <c r="G55" s="30">
        <f>G52+G49+G30</f>
        <v>0</v>
      </c>
    </row>
    <row r="56" spans="2:7" ht="15.75" x14ac:dyDescent="0.25">
      <c r="B56" s="235" t="s">
        <v>22</v>
      </c>
      <c r="C56" s="236"/>
      <c r="D56" s="237"/>
      <c r="E56" s="30">
        <f>E28+E55</f>
        <v>31273.785</v>
      </c>
      <c r="F56" s="30">
        <f>F55+F28</f>
        <v>31273.785</v>
      </c>
      <c r="G56" s="30">
        <f>G55+G28</f>
        <v>0</v>
      </c>
    </row>
    <row r="57" spans="2:7" x14ac:dyDescent="0.25">
      <c r="B57" s="234" t="s">
        <v>95</v>
      </c>
      <c r="C57" s="234"/>
      <c r="D57" s="234"/>
      <c r="E57" s="234"/>
      <c r="F57" s="234"/>
      <c r="G57" s="234"/>
    </row>
    <row r="58" spans="2:7" x14ac:dyDescent="0.25">
      <c r="B58" s="25"/>
    </row>
    <row r="59" spans="2:7" x14ac:dyDescent="0.25">
      <c r="B59" s="25"/>
      <c r="C59"/>
      <c r="D59"/>
    </row>
    <row r="63" spans="2:7" x14ac:dyDescent="0.25">
      <c r="B63"/>
      <c r="C63"/>
      <c r="D63"/>
    </row>
    <row r="64" spans="2:7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</sheetData>
  <mergeCells count="25">
    <mergeCell ref="B55:D55"/>
    <mergeCell ref="B56:D56"/>
    <mergeCell ref="B57:G57"/>
    <mergeCell ref="B29:G29"/>
    <mergeCell ref="B31:B34"/>
    <mergeCell ref="C31:C34"/>
    <mergeCell ref="B35:B48"/>
    <mergeCell ref="C35:C48"/>
    <mergeCell ref="B50:B51"/>
    <mergeCell ref="C50:C51"/>
    <mergeCell ref="B28:D28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9:G9"/>
    <mergeCell ref="B11:B12"/>
    <mergeCell ref="C11:C12"/>
    <mergeCell ref="B14:B27"/>
    <mergeCell ref="C14:C27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8"/>
  <sheetViews>
    <sheetView workbookViewId="0">
      <selection activeCell="K27" sqref="K27"/>
    </sheetView>
  </sheetViews>
  <sheetFormatPr defaultRowHeight="15" x14ac:dyDescent="0.25"/>
  <cols>
    <col min="3" max="3" width="12.28515625" customWidth="1"/>
    <col min="4" max="4" width="59.7109375" customWidth="1"/>
    <col min="5" max="5" width="71.85546875" customWidth="1"/>
    <col min="6" max="6" width="18.5703125" style="109" customWidth="1"/>
  </cols>
  <sheetData>
    <row r="2" spans="3:6" x14ac:dyDescent="0.25">
      <c r="F2" s="114" t="s">
        <v>208</v>
      </c>
    </row>
    <row r="3" spans="3:6" ht="15" customHeight="1" x14ac:dyDescent="0.25">
      <c r="C3" s="275" t="s">
        <v>11</v>
      </c>
      <c r="D3" s="279" t="s">
        <v>192</v>
      </c>
      <c r="E3" s="13"/>
      <c r="F3" s="110">
        <f>F4+F7+F10+F13+F16+F19+F22+F25+F28+F31+F34+F37+F40+F43+F46</f>
        <v>4753318.71</v>
      </c>
    </row>
    <row r="4" spans="3:6" x14ac:dyDescent="0.25">
      <c r="C4" s="275"/>
      <c r="D4" s="279"/>
      <c r="E4" s="108" t="s">
        <v>114</v>
      </c>
      <c r="F4" s="111">
        <f>F5+F6</f>
        <v>71512</v>
      </c>
    </row>
    <row r="5" spans="3:6" x14ac:dyDescent="0.25">
      <c r="C5" s="275"/>
      <c r="D5" s="279"/>
      <c r="E5" s="106" t="s">
        <v>206</v>
      </c>
      <c r="F5" s="112">
        <f>29900+13027</f>
        <v>42927</v>
      </c>
    </row>
    <row r="6" spans="3:6" x14ac:dyDescent="0.25">
      <c r="C6" s="275"/>
      <c r="D6" s="279"/>
      <c r="E6" s="106" t="s">
        <v>207</v>
      </c>
      <c r="F6" s="112">
        <f>19900+8685</f>
        <v>28585</v>
      </c>
    </row>
    <row r="7" spans="3:6" x14ac:dyDescent="0.25">
      <c r="C7" s="275"/>
      <c r="D7" s="279"/>
      <c r="E7" s="108" t="s">
        <v>115</v>
      </c>
      <c r="F7" s="111">
        <f>F8+F9</f>
        <v>93785</v>
      </c>
    </row>
    <row r="8" spans="3:6" x14ac:dyDescent="0.25">
      <c r="C8" s="275"/>
      <c r="D8" s="279"/>
      <c r="E8" s="106" t="s">
        <v>206</v>
      </c>
      <c r="F8" s="112">
        <f>39200+17091</f>
        <v>56291</v>
      </c>
    </row>
    <row r="9" spans="3:6" x14ac:dyDescent="0.25">
      <c r="C9" s="275"/>
      <c r="D9" s="279"/>
      <c r="E9" s="106" t="s">
        <v>207</v>
      </c>
      <c r="F9" s="112">
        <f>26100+11394</f>
        <v>37494</v>
      </c>
    </row>
    <row r="10" spans="3:6" x14ac:dyDescent="0.25">
      <c r="C10" s="275"/>
      <c r="D10" s="279"/>
      <c r="E10" s="108" t="s">
        <v>116</v>
      </c>
      <c r="F10" s="111">
        <f>F11+F12</f>
        <v>84232</v>
      </c>
    </row>
    <row r="11" spans="3:6" x14ac:dyDescent="0.25">
      <c r="C11" s="275"/>
      <c r="D11" s="279"/>
      <c r="E11" s="106" t="s">
        <v>206</v>
      </c>
      <c r="F11" s="112">
        <f>35200+15303</f>
        <v>50503</v>
      </c>
    </row>
    <row r="12" spans="3:6" x14ac:dyDescent="0.25">
      <c r="C12" s="275"/>
      <c r="D12" s="279"/>
      <c r="E12" s="106" t="s">
        <v>207</v>
      </c>
      <c r="F12" s="112">
        <f>23500+10229</f>
        <v>33729</v>
      </c>
    </row>
    <row r="13" spans="3:6" x14ac:dyDescent="0.25">
      <c r="C13" s="275"/>
      <c r="D13" s="279"/>
      <c r="E13" s="108" t="s">
        <v>117</v>
      </c>
      <c r="F13" s="111">
        <f>F14+F15</f>
        <v>162575</v>
      </c>
    </row>
    <row r="14" spans="3:6" x14ac:dyDescent="0.25">
      <c r="C14" s="275"/>
      <c r="D14" s="279"/>
      <c r="E14" s="106" t="s">
        <v>206</v>
      </c>
      <c r="F14" s="112">
        <f>67900+29625</f>
        <v>97525</v>
      </c>
    </row>
    <row r="15" spans="3:6" x14ac:dyDescent="0.25">
      <c r="C15" s="275"/>
      <c r="D15" s="279"/>
      <c r="E15" s="106" t="s">
        <v>207</v>
      </c>
      <c r="F15" s="112">
        <f>45300+19750</f>
        <v>65050</v>
      </c>
    </row>
    <row r="16" spans="3:6" x14ac:dyDescent="0.25">
      <c r="C16" s="275"/>
      <c r="D16" s="279"/>
      <c r="E16" s="108" t="s">
        <v>118</v>
      </c>
      <c r="F16" s="111">
        <f>F17+F18</f>
        <v>107413</v>
      </c>
    </row>
    <row r="17" spans="3:6" x14ac:dyDescent="0.25">
      <c r="C17" s="275"/>
      <c r="D17" s="279"/>
      <c r="E17" s="106" t="s">
        <v>206</v>
      </c>
      <c r="F17" s="112">
        <f>44900+19568</f>
        <v>64468</v>
      </c>
    </row>
    <row r="18" spans="3:6" x14ac:dyDescent="0.25">
      <c r="C18" s="275"/>
      <c r="D18" s="279"/>
      <c r="E18" s="106" t="s">
        <v>207</v>
      </c>
      <c r="F18" s="112">
        <f>29900+13045</f>
        <v>42945</v>
      </c>
    </row>
    <row r="19" spans="3:6" x14ac:dyDescent="0.25">
      <c r="C19" s="275"/>
      <c r="D19" s="279"/>
      <c r="E19" s="108" t="s">
        <v>190</v>
      </c>
      <c r="F19" s="111">
        <f>F20+F21</f>
        <v>65932</v>
      </c>
    </row>
    <row r="20" spans="3:6" x14ac:dyDescent="0.25">
      <c r="C20" s="275"/>
      <c r="D20" s="279"/>
      <c r="E20" s="106" t="s">
        <v>206</v>
      </c>
      <c r="F20" s="112">
        <f>27500+12019</f>
        <v>39519</v>
      </c>
    </row>
    <row r="21" spans="3:6" x14ac:dyDescent="0.25">
      <c r="C21" s="275"/>
      <c r="D21" s="279"/>
      <c r="E21" s="106" t="s">
        <v>207</v>
      </c>
      <c r="F21" s="112">
        <f>18400+8013</f>
        <v>26413</v>
      </c>
    </row>
    <row r="22" spans="3:6" x14ac:dyDescent="0.25">
      <c r="C22" s="275"/>
      <c r="D22" s="279"/>
      <c r="E22" s="108" t="s">
        <v>120</v>
      </c>
      <c r="F22" s="111">
        <f>F23+F24</f>
        <v>276996</v>
      </c>
    </row>
    <row r="23" spans="3:6" x14ac:dyDescent="0.25">
      <c r="C23" s="275"/>
      <c r="D23" s="279"/>
      <c r="E23" s="106" t="s">
        <v>206</v>
      </c>
      <c r="F23" s="112">
        <f>115700+50458</f>
        <v>166158</v>
      </c>
    </row>
    <row r="24" spans="3:6" x14ac:dyDescent="0.25">
      <c r="C24" s="275"/>
      <c r="D24" s="279"/>
      <c r="E24" s="106" t="s">
        <v>207</v>
      </c>
      <c r="F24" s="112">
        <f>77200+33638</f>
        <v>110838</v>
      </c>
    </row>
    <row r="25" spans="3:6" x14ac:dyDescent="0.25">
      <c r="C25" s="275"/>
      <c r="D25" s="279"/>
      <c r="E25" s="108" t="s">
        <v>121</v>
      </c>
      <c r="F25" s="111">
        <f>F26+F27</f>
        <v>19157</v>
      </c>
    </row>
    <row r="26" spans="3:6" x14ac:dyDescent="0.25">
      <c r="C26" s="275"/>
      <c r="D26" s="279"/>
      <c r="E26" s="106" t="s">
        <v>206</v>
      </c>
      <c r="F26" s="112">
        <v>11494</v>
      </c>
    </row>
    <row r="27" spans="3:6" x14ac:dyDescent="0.25">
      <c r="C27" s="275"/>
      <c r="D27" s="279"/>
      <c r="E27" s="106" t="s">
        <v>207</v>
      </c>
      <c r="F27" s="112">
        <v>7663</v>
      </c>
    </row>
    <row r="28" spans="3:6" x14ac:dyDescent="0.25">
      <c r="C28" s="275"/>
      <c r="D28" s="279"/>
      <c r="E28" s="108" t="s">
        <v>122</v>
      </c>
      <c r="F28" s="111">
        <f>F29+F30</f>
        <v>38794</v>
      </c>
    </row>
    <row r="29" spans="3:6" x14ac:dyDescent="0.25">
      <c r="C29" s="275"/>
      <c r="D29" s="279"/>
      <c r="E29" s="106" t="s">
        <v>206</v>
      </c>
      <c r="F29" s="112">
        <f>16200+7076</f>
        <v>23276</v>
      </c>
    </row>
    <row r="30" spans="3:6" x14ac:dyDescent="0.25">
      <c r="C30" s="275"/>
      <c r="D30" s="279"/>
      <c r="E30" s="106" t="s">
        <v>207</v>
      </c>
      <c r="F30" s="112">
        <f>10800+4718</f>
        <v>15518</v>
      </c>
    </row>
    <row r="31" spans="3:6" x14ac:dyDescent="0.25">
      <c r="C31" s="275"/>
      <c r="D31" s="279"/>
      <c r="E31" s="108" t="s">
        <v>123</v>
      </c>
      <c r="F31" s="111">
        <f>F32+F33</f>
        <v>146207</v>
      </c>
    </row>
    <row r="32" spans="3:6" x14ac:dyDescent="0.25">
      <c r="C32" s="275"/>
      <c r="D32" s="279"/>
      <c r="E32" s="106" t="s">
        <v>206</v>
      </c>
      <c r="F32" s="112">
        <f>61100+26644</f>
        <v>87744</v>
      </c>
    </row>
    <row r="33" spans="3:6" x14ac:dyDescent="0.25">
      <c r="C33" s="275"/>
      <c r="D33" s="279"/>
      <c r="E33" s="106" t="s">
        <v>207</v>
      </c>
      <c r="F33" s="112">
        <f>40700+17763</f>
        <v>58463</v>
      </c>
    </row>
    <row r="34" spans="3:6" x14ac:dyDescent="0.25">
      <c r="C34" s="275"/>
      <c r="D34" s="279"/>
      <c r="E34" s="108" t="s">
        <v>124</v>
      </c>
      <c r="F34" s="111">
        <f>F35+F36</f>
        <v>140796</v>
      </c>
    </row>
    <row r="35" spans="3:6" x14ac:dyDescent="0.25">
      <c r="C35" s="275"/>
      <c r="D35" s="279"/>
      <c r="E35" s="106" t="s">
        <v>206</v>
      </c>
      <c r="F35" s="112">
        <f>66800+17638</f>
        <v>84438</v>
      </c>
    </row>
    <row r="36" spans="3:6" x14ac:dyDescent="0.25">
      <c r="C36" s="275"/>
      <c r="D36" s="279"/>
      <c r="E36" s="106" t="s">
        <v>207</v>
      </c>
      <c r="F36" s="112">
        <f>44600+11758</f>
        <v>56358</v>
      </c>
    </row>
    <row r="37" spans="3:6" x14ac:dyDescent="0.25">
      <c r="C37" s="275"/>
      <c r="D37" s="279"/>
      <c r="E37" s="108" t="s">
        <v>125</v>
      </c>
      <c r="F37" s="111">
        <f>F38+F39</f>
        <v>60764</v>
      </c>
    </row>
    <row r="38" spans="3:6" x14ac:dyDescent="0.25">
      <c r="C38" s="275"/>
      <c r="D38" s="279"/>
      <c r="E38" s="106" t="s">
        <v>206</v>
      </c>
      <c r="F38" s="112">
        <f>25400+11094</f>
        <v>36494</v>
      </c>
    </row>
    <row r="39" spans="3:6" x14ac:dyDescent="0.25">
      <c r="C39" s="275"/>
      <c r="D39" s="279"/>
      <c r="E39" s="106" t="s">
        <v>207</v>
      </c>
      <c r="F39" s="112">
        <f>16900+7370</f>
        <v>24270</v>
      </c>
    </row>
    <row r="40" spans="3:6" x14ac:dyDescent="0.25">
      <c r="C40" s="275"/>
      <c r="D40" s="279"/>
      <c r="E40" s="108" t="s">
        <v>127</v>
      </c>
      <c r="F40" s="111">
        <f>F41+F42</f>
        <v>778773</v>
      </c>
    </row>
    <row r="41" spans="3:6" x14ac:dyDescent="0.25">
      <c r="C41" s="275"/>
      <c r="D41" s="279"/>
      <c r="E41" s="106" t="s">
        <v>206</v>
      </c>
      <c r="F41" s="112">
        <f>325400+141884</f>
        <v>467284</v>
      </c>
    </row>
    <row r="42" spans="3:6" x14ac:dyDescent="0.25">
      <c r="C42" s="275"/>
      <c r="D42" s="279"/>
      <c r="E42" s="106" t="s">
        <v>207</v>
      </c>
      <c r="F42" s="112">
        <f>216900+94589</f>
        <v>311489</v>
      </c>
    </row>
    <row r="43" spans="3:6" x14ac:dyDescent="0.25">
      <c r="C43" s="275"/>
      <c r="D43" s="279"/>
      <c r="E43" s="108" t="s">
        <v>126</v>
      </c>
      <c r="F43" s="113">
        <f>F44+F45</f>
        <v>439996</v>
      </c>
    </row>
    <row r="44" spans="3:6" x14ac:dyDescent="0.25">
      <c r="C44" s="275"/>
      <c r="D44" s="279"/>
      <c r="E44" s="106" t="s">
        <v>206</v>
      </c>
      <c r="F44" s="112">
        <f>183800+80158</f>
        <v>263958</v>
      </c>
    </row>
    <row r="45" spans="3:6" x14ac:dyDescent="0.25">
      <c r="C45" s="275"/>
      <c r="D45" s="279"/>
      <c r="E45" s="106" t="s">
        <v>207</v>
      </c>
      <c r="F45" s="112">
        <f>122600+53438</f>
        <v>176038</v>
      </c>
    </row>
    <row r="46" spans="3:6" x14ac:dyDescent="0.25">
      <c r="C46" s="275"/>
      <c r="D46" s="279"/>
      <c r="E46" s="108" t="s">
        <v>191</v>
      </c>
      <c r="F46" s="111">
        <f>F47+F48</f>
        <v>2266386.71</v>
      </c>
    </row>
    <row r="47" spans="3:6" x14ac:dyDescent="0.25">
      <c r="C47" s="275"/>
      <c r="D47" s="279"/>
      <c r="E47" s="106" t="s">
        <v>206</v>
      </c>
      <c r="F47" s="112">
        <f>946900+412910.71</f>
        <v>1359810.71</v>
      </c>
    </row>
    <row r="48" spans="3:6" x14ac:dyDescent="0.25">
      <c r="C48" s="275"/>
      <c r="D48" s="279"/>
      <c r="E48" s="106" t="s">
        <v>207</v>
      </c>
      <c r="F48" s="112">
        <f>631300+275276</f>
        <v>906576</v>
      </c>
    </row>
  </sheetData>
  <mergeCells count="2">
    <mergeCell ref="C3:C48"/>
    <mergeCell ref="D3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15</vt:i4>
      </vt:variant>
    </vt:vector>
  </HeadingPairs>
  <TitlesOfParts>
    <vt:vector size="24" baseType="lpstr">
      <vt:lpstr>Показатели (индикаторы)</vt:lpstr>
      <vt:lpstr>Методика расчета показателей</vt:lpstr>
      <vt:lpstr>Общий свод</vt:lpstr>
      <vt:lpstr>2022г.</vt:lpstr>
      <vt:lpstr>2023г.</vt:lpstr>
      <vt:lpstr>2024г. </vt:lpstr>
      <vt:lpstr>2026г.  </vt:lpstr>
      <vt:lpstr>2027г.</vt:lpstr>
      <vt:lpstr>Лист1</vt:lpstr>
      <vt:lpstr>'2022г.'!Заголовки_для_печати</vt:lpstr>
      <vt:lpstr>'2023г.'!Заголовки_для_печати</vt:lpstr>
      <vt:lpstr>'2024г. '!Заголовки_для_печати</vt:lpstr>
      <vt:lpstr>'2026г.  '!Заголовки_для_печати</vt:lpstr>
      <vt:lpstr>'2027г.'!Заголовки_для_печати</vt:lpstr>
      <vt:lpstr>'Методика расчета показателей'!Заголовки_для_печати</vt:lpstr>
      <vt:lpstr>'Общий свод'!Заголовки_для_печати</vt:lpstr>
      <vt:lpstr>'Показатели (индикаторы)'!Заголовки_для_печати</vt:lpstr>
      <vt:lpstr>'2022г.'!Область_печати</vt:lpstr>
      <vt:lpstr>'2023г.'!Область_печати</vt:lpstr>
      <vt:lpstr>'2024г. '!Область_печати</vt:lpstr>
      <vt:lpstr>'2026г.  '!Область_печати</vt:lpstr>
      <vt:lpstr>'2027г.'!Область_печати</vt:lpstr>
      <vt:lpstr>'Общий свод'!Область_печати</vt:lpstr>
      <vt:lpstr>'Показатели (индикаторы)'!Область_печати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2025-07-31T11:33:57Z</cp:lastPrinted>
  <dcterms:created xsi:type="dcterms:W3CDTF">2021-10-21T11:17:24Z</dcterms:created>
  <dcterms:modified xsi:type="dcterms:W3CDTF">2025-07-31T11:35:04Z</dcterms:modified>
</cp:coreProperties>
</file>