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355" windowHeight="4755" activeTab="6"/>
  </bookViews>
  <sheets>
    <sheet name="Показатели (индикаторы)" sheetId="3" r:id="rId1"/>
    <sheet name="Методика расчета показателей" sheetId="4" r:id="rId2"/>
    <sheet name="Общий свод" sheetId="1" r:id="rId3"/>
    <sheet name="2022г." sheetId="2" state="hidden" r:id="rId4"/>
    <sheet name="2023г." sheetId="6" state="hidden" r:id="rId5"/>
    <sheet name="2024г. " sheetId="8" state="hidden" r:id="rId6"/>
    <sheet name="2025г.  " sheetId="10" r:id="rId7"/>
    <sheet name="Лист1" sheetId="9" state="hidden" r:id="rId8"/>
  </sheets>
  <definedNames>
    <definedName name="_xlnm.Print_Titles" localSheetId="3">'2022г.'!$6:$8</definedName>
    <definedName name="_xlnm.Print_Titles" localSheetId="4">'2023г.'!$6:$8</definedName>
    <definedName name="_xlnm.Print_Titles" localSheetId="5">'2024г. '!$6:$8</definedName>
    <definedName name="_xlnm.Print_Titles" localSheetId="6">'2025г.  '!$6:$8</definedName>
    <definedName name="_xlnm.Print_Titles" localSheetId="1">'Методика расчета показателей'!$5:$5</definedName>
    <definedName name="_xlnm.Print_Titles" localSheetId="2">'Общий свод'!$6:$8</definedName>
    <definedName name="_xlnm.Print_Titles" localSheetId="0">'Показатели (индикаторы)'!$6:$8</definedName>
    <definedName name="_xlnm.Print_Area" localSheetId="3">'2022г.'!$A$1:$G$68</definedName>
    <definedName name="_xlnm.Print_Area" localSheetId="4">'2023г.'!$A$1:$G$77</definedName>
    <definedName name="_xlnm.Print_Area" localSheetId="5">'2024г. '!$A$1:$G$85</definedName>
    <definedName name="_xlnm.Print_Area" localSheetId="6">'2025г.  '!$A$1:$G$76</definedName>
    <definedName name="_xlnm.Print_Area" localSheetId="2">'Общий свод'!$A$1:$M$110</definedName>
    <definedName name="_xlnm.Print_Area" localSheetId="0">'Показатели (индикаторы)'!$A$1:$K$91</definedName>
  </definedNames>
  <calcPr calcId="145621"/>
</workbook>
</file>

<file path=xl/calcChain.xml><?xml version="1.0" encoding="utf-8"?>
<calcChain xmlns="http://schemas.openxmlformats.org/spreadsheetml/2006/main">
  <c r="F11" i="10" l="1"/>
  <c r="E11" i="10" s="1"/>
  <c r="E13" i="10"/>
  <c r="E55" i="10"/>
  <c r="E56" i="10"/>
  <c r="E54" i="10"/>
  <c r="E57" i="10"/>
  <c r="E12" i="10" l="1"/>
  <c r="E60" i="10"/>
  <c r="E48" i="1" l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47" i="1"/>
  <c r="E45" i="1"/>
  <c r="E46" i="1"/>
  <c r="E44" i="1"/>
  <c r="E43" i="1"/>
  <c r="E38" i="1"/>
  <c r="E39" i="1"/>
  <c r="E37" i="1"/>
  <c r="E35" i="1"/>
  <c r="E36" i="1"/>
  <c r="E34" i="1"/>
  <c r="E26" i="1"/>
  <c r="E27" i="1"/>
  <c r="E28" i="1"/>
  <c r="E29" i="1"/>
  <c r="E30" i="1"/>
  <c r="E31" i="1"/>
  <c r="E32" i="1"/>
  <c r="E33" i="1"/>
  <c r="E24" i="1"/>
  <c r="E20" i="1"/>
  <c r="E21" i="1"/>
  <c r="E19" i="1"/>
  <c r="E17" i="1"/>
  <c r="E18" i="1"/>
  <c r="E16" i="1"/>
  <c r="E15" i="1"/>
  <c r="E11" i="1"/>
  <c r="J107" i="1" l="1"/>
  <c r="J106" i="1"/>
  <c r="J105" i="1"/>
  <c r="J101" i="1"/>
  <c r="J100" i="1"/>
  <c r="J99" i="1"/>
  <c r="J98" i="1"/>
  <c r="J95" i="1"/>
  <c r="J92" i="1"/>
  <c r="J91" i="1"/>
  <c r="J90" i="1"/>
  <c r="J89" i="1"/>
  <c r="J86" i="1"/>
  <c r="J83" i="1"/>
  <c r="J80" i="1"/>
  <c r="J77" i="1"/>
  <c r="J74" i="1"/>
  <c r="J73" i="1"/>
  <c r="J72" i="1"/>
  <c r="J68" i="1"/>
  <c r="J65" i="1"/>
  <c r="J62" i="1"/>
  <c r="J59" i="1"/>
  <c r="J56" i="1"/>
  <c r="J53" i="1"/>
  <c r="J50" i="1"/>
  <c r="J47" i="1"/>
  <c r="J46" i="1"/>
  <c r="J43" i="1" s="1"/>
  <c r="J45" i="1"/>
  <c r="J44" i="1"/>
  <c r="J37" i="1"/>
  <c r="J36" i="1"/>
  <c r="J35" i="1"/>
  <c r="J34" i="1"/>
  <c r="J31" i="1"/>
  <c r="J28" i="1"/>
  <c r="J25" i="1"/>
  <c r="E25" i="1" s="1"/>
  <c r="J24" i="1"/>
  <c r="J23" i="1"/>
  <c r="E23" i="1" s="1"/>
  <c r="J19" i="1"/>
  <c r="J16" i="1" s="1"/>
  <c r="J18" i="1"/>
  <c r="J15" i="1" s="1"/>
  <c r="J17" i="1"/>
  <c r="L107" i="1"/>
  <c r="L104" i="1" s="1"/>
  <c r="K107" i="1"/>
  <c r="K104" i="1" s="1"/>
  <c r="L106" i="1"/>
  <c r="K106" i="1"/>
  <c r="L105" i="1"/>
  <c r="K105" i="1"/>
  <c r="L101" i="1"/>
  <c r="L98" i="1" s="1"/>
  <c r="K101" i="1"/>
  <c r="K98" i="1" s="1"/>
  <c r="L100" i="1"/>
  <c r="K100" i="1"/>
  <c r="L99" i="1"/>
  <c r="K99" i="1"/>
  <c r="L95" i="1"/>
  <c r="K95" i="1"/>
  <c r="L92" i="1"/>
  <c r="K92" i="1"/>
  <c r="L91" i="1"/>
  <c r="K91" i="1"/>
  <c r="L90" i="1"/>
  <c r="K90" i="1"/>
  <c r="L89" i="1"/>
  <c r="K89" i="1"/>
  <c r="L86" i="1"/>
  <c r="K86" i="1"/>
  <c r="L83" i="1"/>
  <c r="K83" i="1"/>
  <c r="L80" i="1"/>
  <c r="K80" i="1"/>
  <c r="L77" i="1"/>
  <c r="K77" i="1"/>
  <c r="L74" i="1"/>
  <c r="K74" i="1"/>
  <c r="L73" i="1"/>
  <c r="K73" i="1"/>
  <c r="L72" i="1"/>
  <c r="K72" i="1"/>
  <c r="L71" i="1"/>
  <c r="K71" i="1"/>
  <c r="L68" i="1"/>
  <c r="K68" i="1"/>
  <c r="L65" i="1"/>
  <c r="K65" i="1"/>
  <c r="L62" i="1"/>
  <c r="K62" i="1"/>
  <c r="L59" i="1"/>
  <c r="K59" i="1"/>
  <c r="L56" i="1"/>
  <c r="K56" i="1"/>
  <c r="L53" i="1"/>
  <c r="K53" i="1"/>
  <c r="L50" i="1"/>
  <c r="K50" i="1"/>
  <c r="L47" i="1"/>
  <c r="L44" i="1" s="1"/>
  <c r="L41" i="1" s="1"/>
  <c r="L9" i="1" s="1"/>
  <c r="K47" i="1"/>
  <c r="K44" i="1" s="1"/>
  <c r="L46" i="1"/>
  <c r="K46" i="1"/>
  <c r="L45" i="1"/>
  <c r="L42" i="1" s="1"/>
  <c r="L10" i="1" s="1"/>
  <c r="K45" i="1"/>
  <c r="K42" i="1" s="1"/>
  <c r="K10" i="1" s="1"/>
  <c r="L43" i="1"/>
  <c r="K43" i="1"/>
  <c r="L37" i="1"/>
  <c r="K37" i="1"/>
  <c r="L36" i="1"/>
  <c r="K36" i="1"/>
  <c r="L35" i="1"/>
  <c r="K35" i="1"/>
  <c r="L34" i="1"/>
  <c r="K34" i="1"/>
  <c r="L31" i="1"/>
  <c r="K31" i="1"/>
  <c r="L28" i="1"/>
  <c r="K28" i="1"/>
  <c r="L25" i="1"/>
  <c r="K25" i="1"/>
  <c r="L24" i="1"/>
  <c r="K24" i="1"/>
  <c r="L23" i="1"/>
  <c r="K23" i="1"/>
  <c r="L22" i="1"/>
  <c r="K22" i="1"/>
  <c r="L19" i="1"/>
  <c r="K19" i="1"/>
  <c r="L18" i="1"/>
  <c r="L15" i="1" s="1"/>
  <c r="L11" i="1" s="1"/>
  <c r="K18" i="1"/>
  <c r="K15" i="1" s="1"/>
  <c r="K11" i="1" s="1"/>
  <c r="L17" i="1"/>
  <c r="K17" i="1"/>
  <c r="L16" i="1"/>
  <c r="L13" i="1" s="1"/>
  <c r="K16" i="1"/>
  <c r="K13" i="1" s="1"/>
  <c r="L14" i="1"/>
  <c r="K14" i="1"/>
  <c r="E63" i="10"/>
  <c r="E62" i="10"/>
  <c r="G61" i="10"/>
  <c r="F61" i="10"/>
  <c r="E61" i="10" s="1"/>
  <c r="E59" i="10"/>
  <c r="E58" i="10"/>
  <c r="E53" i="10"/>
  <c r="E52" i="10"/>
  <c r="E51" i="10" s="1"/>
  <c r="G51" i="10"/>
  <c r="F51" i="10"/>
  <c r="F50" i="10" s="1"/>
  <c r="E50" i="10" s="1"/>
  <c r="G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G36" i="10"/>
  <c r="F36" i="10"/>
  <c r="E36" i="10" s="1"/>
  <c r="E35" i="10"/>
  <c r="E34" i="10"/>
  <c r="G33" i="10"/>
  <c r="G32" i="10" s="1"/>
  <c r="F33" i="10"/>
  <c r="E33" i="10" s="1"/>
  <c r="F32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G16" i="10"/>
  <c r="G15" i="10" s="1"/>
  <c r="G30" i="10" s="1"/>
  <c r="F16" i="10"/>
  <c r="F15" i="10" s="1"/>
  <c r="E14" i="10"/>
  <c r="G10" i="10"/>
  <c r="F10" i="10"/>
  <c r="E10" i="10" s="1"/>
  <c r="F64" i="10" l="1"/>
  <c r="E64" i="10" s="1"/>
  <c r="F30" i="10"/>
  <c r="J42" i="1"/>
  <c r="E42" i="1" s="1"/>
  <c r="J71" i="1"/>
  <c r="J22" i="1"/>
  <c r="E22" i="1" s="1"/>
  <c r="J14" i="1"/>
  <c r="E14" i="1" s="1"/>
  <c r="J13" i="1"/>
  <c r="E13" i="1" s="1"/>
  <c r="J11" i="1"/>
  <c r="J104" i="1"/>
  <c r="K41" i="1"/>
  <c r="K9" i="1" s="1"/>
  <c r="G64" i="10"/>
  <c r="G65" i="10" s="1"/>
  <c r="E32" i="10"/>
  <c r="E16" i="10"/>
  <c r="E15" i="10" s="1"/>
  <c r="E30" i="10" s="1"/>
  <c r="E65" i="10" l="1"/>
  <c r="F65" i="10"/>
  <c r="J41" i="1"/>
  <c r="E41" i="1" s="1"/>
  <c r="J10" i="1"/>
  <c r="E10" i="1" s="1"/>
  <c r="E43" i="8"/>
  <c r="E44" i="8"/>
  <c r="E45" i="8"/>
  <c r="E46" i="8"/>
  <c r="E47" i="8"/>
  <c r="E48" i="8"/>
  <c r="E49" i="8"/>
  <c r="E50" i="8"/>
  <c r="E51" i="8"/>
  <c r="E52" i="8"/>
  <c r="F37" i="8"/>
  <c r="J9" i="1" l="1"/>
  <c r="E9" i="1" s="1"/>
  <c r="E58" i="8"/>
  <c r="F56" i="8"/>
  <c r="E57" i="8"/>
  <c r="E56" i="8" l="1"/>
  <c r="E67" i="8"/>
  <c r="G60" i="8"/>
  <c r="G55" i="8" s="1"/>
  <c r="F60" i="8"/>
  <c r="E60" i="8" s="1"/>
  <c r="E61" i="8"/>
  <c r="E62" i="8"/>
  <c r="E63" i="8"/>
  <c r="E64" i="8"/>
  <c r="E65" i="8"/>
  <c r="E66" i="8"/>
  <c r="F55" i="8" l="1"/>
  <c r="E35" i="8"/>
  <c r="E34" i="8"/>
  <c r="E33" i="8"/>
  <c r="E32" i="8"/>
  <c r="E31" i="8"/>
  <c r="E30" i="8"/>
  <c r="E29" i="8"/>
  <c r="E28" i="8"/>
  <c r="E27" i="8"/>
  <c r="E26" i="8"/>
  <c r="F25" i="8"/>
  <c r="E25" i="8" s="1"/>
  <c r="F22" i="1" l="1"/>
  <c r="G22" i="1"/>
  <c r="H22" i="1"/>
  <c r="F23" i="1"/>
  <c r="G23" i="1"/>
  <c r="H23" i="1"/>
  <c r="F24" i="1"/>
  <c r="G24" i="1"/>
  <c r="H24" i="1"/>
  <c r="I23" i="1"/>
  <c r="I24" i="1"/>
  <c r="F33" i="1"/>
  <c r="F32" i="1"/>
  <c r="I31" i="1"/>
  <c r="H31" i="1"/>
  <c r="G31" i="1"/>
  <c r="F31" i="1" s="1"/>
  <c r="G78" i="8"/>
  <c r="F78" i="8"/>
  <c r="F76" i="8" s="1"/>
  <c r="E80" i="8"/>
  <c r="E81" i="8"/>
  <c r="E82" i="8"/>
  <c r="G71" i="1"/>
  <c r="H71" i="1"/>
  <c r="G72" i="1"/>
  <c r="H72" i="1"/>
  <c r="I72" i="1"/>
  <c r="G73" i="1"/>
  <c r="H73" i="1"/>
  <c r="I73" i="1"/>
  <c r="F72" i="1"/>
  <c r="F73" i="1"/>
  <c r="F71" i="1"/>
  <c r="F88" i="1"/>
  <c r="E88" i="1"/>
  <c r="F87" i="1"/>
  <c r="E87" i="1"/>
  <c r="I86" i="1"/>
  <c r="H86" i="1"/>
  <c r="G86" i="1"/>
  <c r="F86" i="1" s="1"/>
  <c r="F85" i="1"/>
  <c r="E85" i="1"/>
  <c r="F84" i="1"/>
  <c r="E84" i="1"/>
  <c r="I83" i="1"/>
  <c r="H83" i="1"/>
  <c r="F83" i="1" s="1"/>
  <c r="G83" i="1"/>
  <c r="F69" i="8"/>
  <c r="F68" i="8" s="1"/>
  <c r="E75" i="8"/>
  <c r="E74" i="8"/>
  <c r="E71" i="8"/>
  <c r="E86" i="1" l="1"/>
  <c r="E83" i="1"/>
  <c r="F43" i="9"/>
  <c r="F16" i="9"/>
  <c r="F9" i="9"/>
  <c r="F8" i="9"/>
  <c r="F42" i="9"/>
  <c r="F41" i="9"/>
  <c r="F45" i="9"/>
  <c r="F44" i="9"/>
  <c r="F39" i="9"/>
  <c r="F38" i="9"/>
  <c r="F37" i="9" s="1"/>
  <c r="F18" i="9"/>
  <c r="F17" i="9"/>
  <c r="F5" i="9"/>
  <c r="F4" i="9" s="1"/>
  <c r="F6" i="9"/>
  <c r="F48" i="9"/>
  <c r="F47" i="9"/>
  <c r="F46" i="9" s="1"/>
  <c r="F15" i="9"/>
  <c r="F14" i="9"/>
  <c r="F13" i="9" s="1"/>
  <c r="F12" i="9"/>
  <c r="F11" i="9"/>
  <c r="F36" i="9"/>
  <c r="F35" i="9"/>
  <c r="F33" i="9"/>
  <c r="F32" i="9"/>
  <c r="F29" i="9"/>
  <c r="F30" i="9"/>
  <c r="F24" i="9"/>
  <c r="F23" i="9"/>
  <c r="F21" i="9"/>
  <c r="F20" i="9"/>
  <c r="F40" i="9"/>
  <c r="F25" i="9"/>
  <c r="F22" i="9"/>
  <c r="F19" i="9"/>
  <c r="F7" i="9"/>
  <c r="G37" i="8" l="1"/>
  <c r="F10" i="9"/>
  <c r="F34" i="9"/>
  <c r="F31" i="9"/>
  <c r="F3" i="9" s="1"/>
  <c r="F28" i="9"/>
  <c r="E109" i="1"/>
  <c r="E108" i="1"/>
  <c r="E106" i="1"/>
  <c r="E107" i="1"/>
  <c r="E105" i="1"/>
  <c r="E103" i="1"/>
  <c r="E102" i="1"/>
  <c r="E101" i="1"/>
  <c r="E100" i="1"/>
  <c r="E99" i="1"/>
  <c r="E98" i="1"/>
  <c r="E97" i="1"/>
  <c r="E96" i="1"/>
  <c r="E94" i="1"/>
  <c r="E93" i="1"/>
  <c r="E91" i="1"/>
  <c r="E82" i="1"/>
  <c r="E81" i="1"/>
  <c r="E80" i="1"/>
  <c r="E79" i="1"/>
  <c r="E78" i="1"/>
  <c r="E77" i="1"/>
  <c r="E76" i="1"/>
  <c r="E75" i="1"/>
  <c r="H19" i="1"/>
  <c r="F22" i="8" l="1"/>
  <c r="G22" i="8"/>
  <c r="G69" i="8"/>
  <c r="F82" i="1"/>
  <c r="F81" i="1"/>
  <c r="I80" i="1"/>
  <c r="H80" i="1"/>
  <c r="G80" i="1"/>
  <c r="F80" i="1"/>
  <c r="E72" i="1" l="1"/>
  <c r="E73" i="1"/>
  <c r="E24" i="8"/>
  <c r="E72" i="8"/>
  <c r="E73" i="8"/>
  <c r="G45" i="1" l="1"/>
  <c r="H45" i="1"/>
  <c r="I45" i="1"/>
  <c r="G46" i="1"/>
  <c r="H46" i="1"/>
  <c r="I46" i="1"/>
  <c r="G68" i="8"/>
  <c r="E70" i="8"/>
  <c r="E69" i="8" s="1"/>
  <c r="F70" i="1"/>
  <c r="F69" i="1"/>
  <c r="I68" i="1"/>
  <c r="H68" i="1"/>
  <c r="G68" i="1"/>
  <c r="G35" i="1"/>
  <c r="H35" i="1"/>
  <c r="I35" i="1"/>
  <c r="G36" i="1"/>
  <c r="H36" i="1"/>
  <c r="I36" i="1"/>
  <c r="G17" i="1"/>
  <c r="H17" i="1"/>
  <c r="I17" i="1"/>
  <c r="G18" i="1"/>
  <c r="H18" i="1"/>
  <c r="I18" i="1"/>
  <c r="F10" i="6"/>
  <c r="G10" i="6"/>
  <c r="F39" i="1"/>
  <c r="F36" i="1" s="1"/>
  <c r="F38" i="1"/>
  <c r="F35" i="1" s="1"/>
  <c r="I37" i="1"/>
  <c r="I34" i="1" s="1"/>
  <c r="H37" i="1"/>
  <c r="H34" i="1" s="1"/>
  <c r="G37" i="1"/>
  <c r="F30" i="1"/>
  <c r="F29" i="1"/>
  <c r="I28" i="1"/>
  <c r="H28" i="1"/>
  <c r="G28" i="1"/>
  <c r="F28" i="1" s="1"/>
  <c r="F27" i="1"/>
  <c r="I25" i="1"/>
  <c r="H25" i="1"/>
  <c r="G25" i="1"/>
  <c r="F108" i="1"/>
  <c r="F105" i="1" s="1"/>
  <c r="F109" i="1"/>
  <c r="F106" i="1" s="1"/>
  <c r="F102" i="1"/>
  <c r="F99" i="1" s="1"/>
  <c r="F103" i="1"/>
  <c r="F100" i="1" s="1"/>
  <c r="F93" i="1"/>
  <c r="F94" i="1"/>
  <c r="F96" i="1"/>
  <c r="F97" i="1"/>
  <c r="F75" i="1"/>
  <c r="F76" i="1"/>
  <c r="F78" i="1"/>
  <c r="F79" i="1"/>
  <c r="F48" i="1"/>
  <c r="F49" i="1"/>
  <c r="F51" i="1"/>
  <c r="F52" i="1"/>
  <c r="F54" i="1"/>
  <c r="F55" i="1"/>
  <c r="F57" i="1"/>
  <c r="F58" i="1"/>
  <c r="F60" i="1"/>
  <c r="F61" i="1"/>
  <c r="F63" i="1"/>
  <c r="F64" i="1"/>
  <c r="F66" i="1"/>
  <c r="F67" i="1"/>
  <c r="F20" i="1"/>
  <c r="F17" i="1" s="1"/>
  <c r="F21" i="1"/>
  <c r="F18" i="1" s="1"/>
  <c r="F36" i="8"/>
  <c r="G36" i="8"/>
  <c r="E38" i="8"/>
  <c r="E39" i="8"/>
  <c r="E40" i="8"/>
  <c r="E41" i="8"/>
  <c r="E42" i="8"/>
  <c r="E16" i="8"/>
  <c r="E17" i="8"/>
  <c r="E18" i="8"/>
  <c r="E19" i="8"/>
  <c r="I22" i="1" l="1"/>
  <c r="H14" i="1"/>
  <c r="G15" i="1"/>
  <c r="F15" i="1"/>
  <c r="F45" i="1"/>
  <c r="F46" i="1"/>
  <c r="F90" i="1"/>
  <c r="F68" i="1"/>
  <c r="F37" i="1"/>
  <c r="F34" i="1" s="1"/>
  <c r="G14" i="1"/>
  <c r="F14" i="1"/>
  <c r="I15" i="1"/>
  <c r="F25" i="1"/>
  <c r="I14" i="1"/>
  <c r="G34" i="1"/>
  <c r="F91" i="1"/>
  <c r="H15" i="1"/>
  <c r="F42" i="1" l="1"/>
  <c r="F10" i="1" s="1"/>
  <c r="F43" i="1"/>
  <c r="F11" i="1" s="1"/>
  <c r="E79" i="8" l="1"/>
  <c r="E78" i="8" s="1"/>
  <c r="E77" i="8"/>
  <c r="G76" i="8"/>
  <c r="F83" i="8"/>
  <c r="E59" i="8"/>
  <c r="E37" i="8"/>
  <c r="E36" i="8" s="1"/>
  <c r="E23" i="8"/>
  <c r="E22" i="8" s="1"/>
  <c r="E21" i="8"/>
  <c r="E20" i="8"/>
  <c r="E15" i="8"/>
  <c r="E14" i="8"/>
  <c r="E13" i="8"/>
  <c r="E12" i="8"/>
  <c r="F11" i="8"/>
  <c r="F10" i="8" s="1"/>
  <c r="G10" i="8"/>
  <c r="G53" i="8" s="1"/>
  <c r="E10" i="8" l="1"/>
  <c r="E55" i="8"/>
  <c r="E11" i="8"/>
  <c r="F53" i="8"/>
  <c r="G83" i="8"/>
  <c r="E76" i="8"/>
  <c r="E12" i="6"/>
  <c r="G84" i="8" l="1"/>
  <c r="E68" i="8"/>
  <c r="E83" i="8"/>
  <c r="F29" i="6"/>
  <c r="E33" i="6"/>
  <c r="E32" i="6"/>
  <c r="F84" i="8" l="1"/>
  <c r="E53" i="8"/>
  <c r="E84" i="8" s="1"/>
  <c r="H77" i="1"/>
  <c r="F20" i="6"/>
  <c r="E34" i="6"/>
  <c r="E31" i="6"/>
  <c r="E30" i="6"/>
  <c r="E35" i="6"/>
  <c r="F39" i="6" l="1"/>
  <c r="E47" i="6"/>
  <c r="E48" i="6"/>
  <c r="E49" i="6"/>
  <c r="E50" i="6"/>
  <c r="E24" i="6"/>
  <c r="E25" i="6"/>
  <c r="E26" i="6"/>
  <c r="E27" i="6"/>
  <c r="E28" i="6"/>
  <c r="E29" i="6"/>
  <c r="H16" i="1" l="1"/>
  <c r="H13" i="1" s="1"/>
  <c r="F11" i="6"/>
  <c r="E13" i="6"/>
  <c r="F55" i="6"/>
  <c r="E55" i="6" s="1"/>
  <c r="E57" i="6"/>
  <c r="E40" i="6"/>
  <c r="E41" i="6"/>
  <c r="E42" i="6"/>
  <c r="E43" i="6"/>
  <c r="E44" i="6"/>
  <c r="E45" i="6"/>
  <c r="F54" i="6" l="1"/>
  <c r="I65" i="1"/>
  <c r="H65" i="1"/>
  <c r="G65" i="1"/>
  <c r="I62" i="1"/>
  <c r="H62" i="1"/>
  <c r="G62" i="1"/>
  <c r="E11" i="2"/>
  <c r="F55" i="2"/>
  <c r="E65" i="2"/>
  <c r="E64" i="2"/>
  <c r="E63" i="2"/>
  <c r="E62" i="2"/>
  <c r="E61" i="2"/>
  <c r="G60" i="2"/>
  <c r="F60" i="2"/>
  <c r="E60" i="2" s="1"/>
  <c r="E59" i="2"/>
  <c r="E58" i="2"/>
  <c r="E57" i="2"/>
  <c r="E41" i="2"/>
  <c r="E40" i="2"/>
  <c r="E30" i="2"/>
  <c r="E29" i="2"/>
  <c r="E28" i="2"/>
  <c r="E27" i="2" s="1"/>
  <c r="G27" i="2"/>
  <c r="G18" i="2" s="1"/>
  <c r="F27" i="2"/>
  <c r="F18" i="2" s="1"/>
  <c r="F65" i="1" l="1"/>
  <c r="F62" i="1"/>
  <c r="E14" i="6"/>
  <c r="E15" i="6"/>
  <c r="E16" i="6"/>
  <c r="E11" i="6"/>
  <c r="E17" i="6"/>
  <c r="E61" i="6" l="1"/>
  <c r="E62" i="6"/>
  <c r="E63" i="6"/>
  <c r="E64" i="6"/>
  <c r="E65" i="6"/>
  <c r="E66" i="6"/>
  <c r="E67" i="6"/>
  <c r="E68" i="6"/>
  <c r="E69" i="6"/>
  <c r="E70" i="6"/>
  <c r="E71" i="6"/>
  <c r="E72" i="6"/>
  <c r="E73" i="6"/>
  <c r="E10" i="6" l="1"/>
  <c r="E74" i="6"/>
  <c r="E60" i="6"/>
  <c r="G59" i="6"/>
  <c r="F59" i="6"/>
  <c r="F58" i="6" s="1"/>
  <c r="G58" i="6"/>
  <c r="G54" i="6"/>
  <c r="E38" i="6"/>
  <c r="E58" i="6" l="1"/>
  <c r="E59" i="6"/>
  <c r="E56" i="6"/>
  <c r="G18" i="6"/>
  <c r="F18" i="6"/>
  <c r="G51" i="6"/>
  <c r="F51" i="6"/>
  <c r="E53" i="6"/>
  <c r="E52" i="6"/>
  <c r="E46" i="6"/>
  <c r="E39" i="6"/>
  <c r="E37" i="6"/>
  <c r="G37" i="6"/>
  <c r="F37" i="6"/>
  <c r="G36" i="6"/>
  <c r="E23" i="6"/>
  <c r="E22" i="6"/>
  <c r="E21" i="6"/>
  <c r="G20" i="6"/>
  <c r="I107" i="1"/>
  <c r="H107" i="1"/>
  <c r="G107" i="1"/>
  <c r="I106" i="1"/>
  <c r="H106" i="1"/>
  <c r="G106" i="1"/>
  <c r="I105" i="1"/>
  <c r="H105" i="1"/>
  <c r="G105" i="1"/>
  <c r="I77" i="1"/>
  <c r="G19" i="1"/>
  <c r="G101" i="1"/>
  <c r="G100" i="1"/>
  <c r="G99" i="1"/>
  <c r="G95" i="1"/>
  <c r="G92" i="1"/>
  <c r="G91" i="1"/>
  <c r="G90" i="1"/>
  <c r="G77" i="1"/>
  <c r="G74" i="1"/>
  <c r="G59" i="1"/>
  <c r="G56" i="1"/>
  <c r="G53" i="1"/>
  <c r="G50" i="1"/>
  <c r="G47" i="1"/>
  <c r="G44" i="1" s="1"/>
  <c r="F107" i="1" l="1"/>
  <c r="F104" i="1" s="1"/>
  <c r="G43" i="1"/>
  <c r="F77" i="1"/>
  <c r="G16" i="1"/>
  <c r="G42" i="1"/>
  <c r="F19" i="1"/>
  <c r="F16" i="1" s="1"/>
  <c r="F13" i="1" s="1"/>
  <c r="G98" i="1"/>
  <c r="G89" i="1"/>
  <c r="G104" i="1"/>
  <c r="E20" i="6"/>
  <c r="E18" i="6"/>
  <c r="G75" i="6"/>
  <c r="G76" i="6" s="1"/>
  <c r="F36" i="6"/>
  <c r="E36" i="6" s="1"/>
  <c r="E54" i="6"/>
  <c r="G13" i="1" l="1"/>
  <c r="G41" i="1"/>
  <c r="E51" i="6"/>
  <c r="F75" i="6"/>
  <c r="F76" i="6" s="1"/>
  <c r="G32" i="2"/>
  <c r="F32" i="2"/>
  <c r="E34" i="2"/>
  <c r="E35" i="2"/>
  <c r="E36" i="2"/>
  <c r="E37" i="2"/>
  <c r="E38" i="2"/>
  <c r="E39" i="2"/>
  <c r="I99" i="1"/>
  <c r="I100" i="1"/>
  <c r="H99" i="1"/>
  <c r="H100" i="1"/>
  <c r="I101" i="1"/>
  <c r="I98" i="1" s="1"/>
  <c r="H101" i="1"/>
  <c r="H98" i="1" l="1"/>
  <c r="F101" i="1"/>
  <c r="F98" i="1" s="1"/>
  <c r="E75" i="6"/>
  <c r="E76" i="6" s="1"/>
  <c r="E56" i="2"/>
  <c r="I56" i="1" l="1"/>
  <c r="H56" i="1"/>
  <c r="F56" i="1" l="1"/>
  <c r="I59" i="1"/>
  <c r="H59" i="1"/>
  <c r="I53" i="1"/>
  <c r="H53" i="1"/>
  <c r="F53" i="1" l="1"/>
  <c r="F59" i="1"/>
  <c r="G31" i="2"/>
  <c r="E43" i="2"/>
  <c r="E44" i="2"/>
  <c r="E45" i="2"/>
  <c r="E46" i="2"/>
  <c r="E47" i="2"/>
  <c r="E48" i="2"/>
  <c r="E49" i="2"/>
  <c r="F42" i="2"/>
  <c r="G10" i="2"/>
  <c r="F10" i="2"/>
  <c r="E42" i="2" l="1"/>
  <c r="F31" i="2"/>
  <c r="E23" i="2" l="1"/>
  <c r="H74" i="1" l="1"/>
  <c r="F74" i="1" l="1"/>
  <c r="I19" i="1"/>
  <c r="H90" i="1"/>
  <c r="I90" i="1"/>
  <c r="H91" i="1"/>
  <c r="I91" i="1"/>
  <c r="H95" i="1"/>
  <c r="I95" i="1"/>
  <c r="E95" i="1" s="1"/>
  <c r="H92" i="1"/>
  <c r="I92" i="1"/>
  <c r="E92" i="1" s="1"/>
  <c r="I74" i="1"/>
  <c r="I71" i="1" s="1"/>
  <c r="H50" i="1"/>
  <c r="F50" i="1" s="1"/>
  <c r="I50" i="1"/>
  <c r="H47" i="1"/>
  <c r="I47" i="1"/>
  <c r="I44" i="1" l="1"/>
  <c r="I42" i="1"/>
  <c r="E90" i="1"/>
  <c r="E74" i="1"/>
  <c r="E71" i="1"/>
  <c r="F47" i="1"/>
  <c r="F44" i="1" s="1"/>
  <c r="H44" i="1"/>
  <c r="H42" i="1"/>
  <c r="F95" i="1"/>
  <c r="I16" i="1"/>
  <c r="F92" i="1"/>
  <c r="I104" i="1"/>
  <c r="H104" i="1"/>
  <c r="E15" i="2"/>
  <c r="E14" i="2"/>
  <c r="G52" i="2"/>
  <c r="G50" i="2" s="1"/>
  <c r="F52" i="2"/>
  <c r="F50" i="2" s="1"/>
  <c r="E54" i="2"/>
  <c r="E53" i="2"/>
  <c r="E51" i="2"/>
  <c r="E20" i="2"/>
  <c r="E21" i="2"/>
  <c r="E22" i="2"/>
  <c r="E19" i="2"/>
  <c r="H89" i="1"/>
  <c r="I89" i="1"/>
  <c r="E89" i="1" s="1"/>
  <c r="E104" i="1" l="1"/>
  <c r="F89" i="1"/>
  <c r="F41" i="1" s="1"/>
  <c r="F9" i="1" s="1"/>
  <c r="I13" i="1"/>
  <c r="F66" i="2"/>
  <c r="E50" i="2"/>
  <c r="H41" i="1"/>
  <c r="E52" i="2"/>
  <c r="H43" i="1" l="1"/>
  <c r="F16" i="2"/>
  <c r="G16" i="2"/>
  <c r="E33" i="2"/>
  <c r="E32" i="2" s="1"/>
  <c r="G66" i="2"/>
  <c r="G55" i="2" s="1"/>
  <c r="E55" i="2" s="1"/>
  <c r="E13" i="2"/>
  <c r="H11" i="1" l="1"/>
  <c r="E10" i="2"/>
  <c r="E18" i="2"/>
  <c r="E66" i="2"/>
  <c r="H9" i="1"/>
  <c r="G10" i="1"/>
  <c r="H10" i="1"/>
  <c r="I10" i="1"/>
  <c r="E16" i="2"/>
  <c r="E31" i="2"/>
  <c r="F67" i="2" l="1"/>
  <c r="E67" i="2"/>
  <c r="G67" i="2"/>
  <c r="I43" i="1" l="1"/>
  <c r="I11" i="1" l="1"/>
  <c r="I41" i="1"/>
  <c r="G9" i="1"/>
  <c r="I9" i="1" l="1"/>
  <c r="G11" i="1"/>
</calcChain>
</file>

<file path=xl/comments1.xml><?xml version="1.0" encoding="utf-8"?>
<comments xmlns="http://schemas.openxmlformats.org/spreadsheetml/2006/main">
  <authors>
    <author>Gavrilova</author>
  </authors>
  <commentList>
    <comment ref="C60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данные ЛОТЭК 262,8ТЫС. Гкал разделить на общий объем (форма 16 п.37)*100</t>
        </r>
      </text>
    </comment>
    <comment ref="C80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Gavrilova:
</t>
        </r>
        <r>
          <rPr>
            <sz val="9"/>
            <color indexed="81"/>
            <rFont val="Tahoma"/>
            <family val="2"/>
            <charset val="204"/>
          </rPr>
          <t>данные ЛОТЭК</t>
        </r>
      </text>
    </comment>
    <comment ref="C84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форма 16 (п.36/п.37)</t>
        </r>
      </text>
    </comment>
    <comment ref="C88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РГИС фора 16 (п.40/п.41)</t>
        </r>
      </text>
    </comment>
  </commentList>
</comments>
</file>

<file path=xl/sharedStrings.xml><?xml version="1.0" encoding="utf-8"?>
<sst xmlns="http://schemas.openxmlformats.org/spreadsheetml/2006/main" count="937" uniqueCount="359">
  <si>
    <t>Оценка расходов (тыс. руб. в ценах соответствующих лет)</t>
  </si>
  <si>
    <t>всего</t>
  </si>
  <si>
    <t>Комитет</t>
  </si>
  <si>
    <t>Процессная часть</t>
  </si>
  <si>
    <t>Комитет по ЖКХ, жилищной политике администрации Волховского муниципального района (далее - Комитет)</t>
  </si>
  <si>
    <t>ОБ</t>
  </si>
  <si>
    <t>Мероприятия, направленные на достижение  цели Федерального проекта "Содействие развитию инфраструктуры субъектов Российской Федерации (муниципальных образований)"</t>
  </si>
  <si>
    <t>№п/п</t>
  </si>
  <si>
    <t>1.1.</t>
  </si>
  <si>
    <t>1.</t>
  </si>
  <si>
    <t>1.2.</t>
  </si>
  <si>
    <t>2.1.</t>
  </si>
  <si>
    <t>2.2.</t>
  </si>
  <si>
    <t>1.3.</t>
  </si>
  <si>
    <t>3.1.</t>
  </si>
  <si>
    <t>3.2.</t>
  </si>
  <si>
    <t>КУМИ</t>
  </si>
  <si>
    <t xml:space="preserve">N   п/п </t>
  </si>
  <si>
    <t>наименование мероприятия</t>
  </si>
  <si>
    <t>перечень объектов включенных в реализацию мероприятия</t>
  </si>
  <si>
    <t>Всего (тыс.руб.)</t>
  </si>
  <si>
    <t xml:space="preserve">  </t>
  </si>
  <si>
    <t>Итого по мероприятиям  программы</t>
  </si>
  <si>
    <t>Источники  финансирования             (тыс. руб.)</t>
  </si>
  <si>
    <t>Ответственный исполнитель, участник</t>
  </si>
  <si>
    <t>всего расходов (тыс. руб.)</t>
  </si>
  <si>
    <t>Муниципальная программа Волховского муниципального района   "Обеспечение устойчивого функционирования и развития транспортной системы, дорожной, коммунальной и инженерной инфраструктуры и повышение энергоэффективности в Волхловском муниципальном районе"</t>
  </si>
  <si>
    <t>Комплекс процессных мероприятий "Энергосбережение и повышение энергетической эффективности на территории Волховского муниципального района"</t>
  </si>
  <si>
    <t>на реализацию мероприятий по установке  автоматизированных индивидуальных тепловых пунктов с погодным и часовым регулированием</t>
  </si>
  <si>
    <t>предоставление межбюджетных трансфертов на замену светильников уличного освещения на энергосберегающие, в том числе ремонт сопутствующего оборудования</t>
  </si>
  <si>
    <t>предоставление межбюджетных трансфертов на проектирование и строительство системы уличного освещения с внедрением энергосберегающего оборудования</t>
  </si>
  <si>
    <t>1.4.</t>
  </si>
  <si>
    <t>Комплекс процессных мероприятий "Поддержание устойчивой работы объектов коммунальной и инженерной инфраструктуры"</t>
  </si>
  <si>
    <t>на реализацию мероприятий по обеспечению устойчивого функционирования объектов теплоснабжения на территории Волховского района</t>
  </si>
  <si>
    <t>Комитет, администрации МО</t>
  </si>
  <si>
    <t>Комплекс процессных мероприятий "Развитие автомобильных дорог общего пользования и объектов дорожного хозяйства на межпоселенчиских территориях"</t>
  </si>
  <si>
    <t>паспортизация дорог общего пользования</t>
  </si>
  <si>
    <t xml:space="preserve">реализация комплекса мер по содержанию действующей улично-дорожной сети, а также искусственных дорожных сооружений </t>
  </si>
  <si>
    <t xml:space="preserve">предоставление межбюджетных трансфертов на  капитальное строительство (реконструкцию) объектов теплоэнергетики, включая  проектно-изыскательские работы </t>
  </si>
  <si>
    <t xml:space="preserve">на  капитальное строительство (реконструкцию) объектов теплоэнергетики, включая  проектно-изыскательские работы </t>
  </si>
  <si>
    <t>Предоставление межбюджетных трансфертов на предоставление бюджетных инвестиций  в объекты  капитального строительства объектов газификации (в том числе проектно-изыскательские работы) собственности муниципальных образований</t>
  </si>
  <si>
    <t>Предоставление межбюджетных трансфертов на приобретение автономных источников электроснабжения (дизель-генераторов) для резервного энергоснабжения объектов жизнеобеспечения населенных пунктов Волховского муниципального района</t>
  </si>
  <si>
    <t>На реализацию мероприятий  по повышению надежности и энергетической эффективности</t>
  </si>
  <si>
    <t xml:space="preserve">Перечень объектов, включенных в мероприятия муниципальной программы Волховского муниципального района   </t>
  </si>
  <si>
    <t>"Обеспечение устойчивого функционирования и развития транспортной системы, дорожной, коммунальной и инженерной инфраструктуры и повышение энергоэффективности в Волхловском муниципальном районе" на 2022 год</t>
  </si>
  <si>
    <t>(наименование программы)</t>
  </si>
  <si>
    <t>Разработка проект организации дорожного движения (ПОДД) Волховского муниципального района</t>
  </si>
  <si>
    <t>Итого по процесной части программы</t>
  </si>
  <si>
    <t>итого расходов по процессной части программы</t>
  </si>
  <si>
    <t>Содержание автодорог общего пользования местного значения вне границ населенных пунктов в границах Волховского муниципального района (подъезд к:  д. Горка - Воскресенская, д. Любыни,  д. Яхновщина, д. Андреевщина, д. Ашперлово, д. Пенчино,  д. Тайбольское, к д. Плотичное,  д. Шолтоло, д. Подъелье, д. Елошня, д. Помялово, д. Мелекса,  д. Волховские плитные разработки, д. Пруди, д. Кириково, д. Пурово, д. Козарево, д. Кулаково,  д. Погорелец-Хваловский, д. Юхора, д. Льзи,  д. Яхново,  д. Страшево, Морзово,  к н.п. д. Иевково, к н.п. д. Малочасовенское, д. Рыбежно, д. Песчаница, д. Кустково,  к н.п. д. Судемье, д. Пехалево, д. Пали, д. Болотово, д. Моршагино, д. Шурягские Караулки, к п. ст. Юги, д. Бор, д. Будаевщина, д. Хамонтово, д. Посадница,  д. Нивы, к д. Великое Село, д. Баландино, д. Ручьи, д. Устеево,   к д. Малая Весь,  д. Емское, д. Костино, д. Новина, д. Колголемо, д. Рыбежно, д. Иссад, д. Златынь, к мкр. «Куршавель», д. Бабино №2, к д. Поляша №1, д. Гнилка, д. Каменка, д. Блитово, д. Гверстовка, д. Прокшеницы, д. Яхновщина); (АД: д.Усадище-д.Безово, д. Лужа-д. Чаплино-д. Кипуя-д. Новая, д. Глотово-д. Пали, Заднево-Хотово, к железнодорожному тупику г. Волхов, Проезд от д. Смелково)</t>
  </si>
  <si>
    <t>РБ</t>
  </si>
  <si>
    <t>План реализации муниципальной программы  Волховского муниципального района   "Обеспечение устойчивого функционирования и развития транспортной системы, дорожной, коммунальной и инженерной инфраструктуры и повышение энергоэффективности в Волховском муниципальном районе"</t>
  </si>
  <si>
    <t>источники финансирования</t>
  </si>
  <si>
    <t>районный бюджет</t>
  </si>
  <si>
    <t>областной бюджет</t>
  </si>
  <si>
    <t>итого</t>
  </si>
  <si>
    <t>Ремонт водогрейного котла КВГМ-2,5-95 №3 на Поселковой газовой котельной по адресу: д. Кисельня, ул. Центральная д.27а</t>
  </si>
  <si>
    <t>Разработка паспортов дорог общего пользования</t>
  </si>
  <si>
    <t>наименование показателя (индикатора)</t>
  </si>
  <si>
    <t xml:space="preserve">плановое значение </t>
  </si>
  <si>
    <t>фактическое значение</t>
  </si>
  <si>
    <t>еденица измерения</t>
  </si>
  <si>
    <t>2023 год</t>
  </si>
  <si>
    <t>2024 год</t>
  </si>
  <si>
    <t>СВЕДЕНИЯ</t>
  </si>
  <si>
    <t xml:space="preserve">о показателях (индикаторах) муниципальной программы  Волховского муниципального района "Обеспечение устойчивого функционирования и развития транспортной системы, дорожной, коммунальной и инженерной инфраструктуры и повышение энергоэффективности в Волховском муниципальном районе" и их значениях </t>
  </si>
  <si>
    <t>Значения показателей (индикаторов)</t>
  </si>
  <si>
    <t>ед.</t>
  </si>
  <si>
    <t>Количество установленных энергосберегающих  светильников  уличного освещения</t>
  </si>
  <si>
    <t>Количество  разработанных проектов строительства системы уличного освещения</t>
  </si>
  <si>
    <t>Снижение уровня аварийности на объектах теплоснабжения</t>
  </si>
  <si>
    <t>%</t>
  </si>
  <si>
    <t>Доля автомобильных дорог общего пользования местного значения вне границ  населенных пунктов в границах Волховского муниципального района  соответствующим  нормативным требованиям</t>
  </si>
  <si>
    <t>Бесперебойное предоставление услуги теплоснабжения</t>
  </si>
  <si>
    <t>1.5.</t>
  </si>
  <si>
    <t xml:space="preserve">предоставление межбюджетных трансфертов на оснащение приборами учета бюджетных учреждений первого уровня, в том числе проектные работы </t>
  </si>
  <si>
    <t>-</t>
  </si>
  <si>
    <t>№ п/п</t>
  </si>
  <si>
    <t>Наименование показателя</t>
  </si>
  <si>
    <t>Ед. измерения</t>
  </si>
  <si>
    <t>шт.</t>
  </si>
  <si>
    <t>Показатель  определяется  в соответствии с количеством установленных энергосберегающих светильников на основании муниципальных контрактов</t>
  </si>
  <si>
    <t>Показатель  определяется в соответствии с  соответствии с количеством разработанных проектов на основании  муниципальных контрактов</t>
  </si>
  <si>
    <t>Показатель определяется в соответствии   с п.34 и 35  Правил определения плановых и расчета фактических значений показателей надежности объектов теплоснабжения  в отношении муниципальных объектов</t>
  </si>
  <si>
    <t>Показатель  определяется  в соответствии с количеством разработанных паспортов дорог общего пользования</t>
  </si>
  <si>
    <r>
      <t>Доля автомобильных дорог общего пользования местного значения вне границ  населенных пунктов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в границах Волховского муниципального района  соответствующим  нормативным требованиям</t>
    </r>
  </si>
  <si>
    <t>Показатель определяется  в соответствии с финансированием, выделенным на содержание протяженности автодорог вне границ населенных пунктов принятых в муниципальную собственность от протяженности всех автодорог вне границ населенных пунктов принятых в муниципальную собственность</t>
  </si>
  <si>
    <t xml:space="preserve">Показатель определяется в соответствии с проведенным строительством  резервного хозяйства и разработанным ПСД </t>
  </si>
  <si>
    <t>Порядок сбора информации и методика расчета показателей                                                                               муниципальной программы Волховского муниципального района "Обеспечение устойчивого функционирования и развития транспортной системы, дорожной, коммунальной и инженерной инфраструктуры и повышение энергоэффективности в Волховском муниципальном районе"</t>
  </si>
  <si>
    <t>Приложение к плану реализации  мероприятий  N 1</t>
  </si>
  <si>
    <t xml:space="preserve">Приложение 1 </t>
  </si>
  <si>
    <t xml:space="preserve">Приложение 2 </t>
  </si>
  <si>
    <t>Приложение 3</t>
  </si>
  <si>
    <t>Алгоритм формирования                                           (источник, порядок расчета и тд.)</t>
  </si>
  <si>
    <t>Разработка проектно-сметной документации по объекту "Реконструкция газовой котельной с устройством системы обеспечения резервным топливом по адресу: г.Волхов,  Кировский пр., д.20, в том числе проектно-изыскательские работы"</t>
  </si>
  <si>
    <t>Ремонт кровли поселковой газовой котельной, ул. Центральная, д. 27а, д. Кисельня</t>
  </si>
  <si>
    <t>Ремонт участка ЦТС у д. № 8, ул. Песочная, д. Бережки</t>
  </si>
  <si>
    <t>Замена и наладка котлоагрегата КВГМ-2,5-95 № 2 с установкой комбинированной горелки НR92А в котельной м-н Алексино, д. 14а, с. Колчаново</t>
  </si>
  <si>
    <t xml:space="preserve">Ремонт участка центральной теплотрассы от УТ-17 до д. № 5, м-н Алексино, 
с. Колчаново </t>
  </si>
  <si>
    <t>Замена котла № 3 КВГМ-2,5-95, горелочное устройство с форсункой Р200П на котельной № 1, д. 192, ул. Советская, с. Паша</t>
  </si>
  <si>
    <t>Замена котла № 2 КВГМ-1,1-95, горелочное устройство с форсункой Р200П на котельной № 2, д. 108а, ул. Советская, с. Паша</t>
  </si>
  <si>
    <t>Ремонт кирпичной дымовой трубы д. 137, д. Хвалово</t>
  </si>
  <si>
    <t>на реализацию мероприятий по обеспечению устойчивого функционирования объектов теплоснабжения на территории Ленинградской области</t>
  </si>
  <si>
    <t>1.6.</t>
  </si>
  <si>
    <t>1.7.</t>
  </si>
  <si>
    <t xml:space="preserve">Информационное обеспечение потребителей энергетических ресурсов о мероприятиях в области энергосбережения и о способах энергосбережения и повышения энергетической эффективности </t>
  </si>
  <si>
    <t>РСО</t>
  </si>
  <si>
    <t>1.8.</t>
  </si>
  <si>
    <t>мероприятия по ремонту (замене) объектов теплоснабжения с применением энергоэффетивного оборудования*</t>
  </si>
  <si>
    <t>* финансирование мероприятия осуществляется в рамках  Комплекса процессных мероприятий "Поддержание устойчивой работы объектов коммунальной и инженерной инфраструктуры"</t>
  </si>
  <si>
    <t>холодной воды</t>
  </si>
  <si>
    <t>горячей воды</t>
  </si>
  <si>
    <t>тепловой энергии</t>
  </si>
  <si>
    <t>электроэнергии</t>
  </si>
  <si>
    <t>5.1.</t>
  </si>
  <si>
    <t>газа</t>
  </si>
  <si>
    <t>Доля потребляемых муниципальными учреждениями энергетических ресурсов, приобретаемых по приборам учета:</t>
  </si>
  <si>
    <t>теповой энергии</t>
  </si>
  <si>
    <t>Доля тепловой энергии, отпущенной в тепловые сети от источников тепловой энергии, функционирующих в режиме комбинированной выработки тепловой и электрической энергии</t>
  </si>
  <si>
    <t>Удельные расходы потребления энергетических ресурсов муниципальными учреждениями</t>
  </si>
  <si>
    <t>кВтч/ кв.м</t>
  </si>
  <si>
    <t>Гкал/ кв.м</t>
  </si>
  <si>
    <t>Доля МКД, имеущих класс энергетической эффективности "В" и выше</t>
  </si>
  <si>
    <t>куб.м/ чел</t>
  </si>
  <si>
    <t>т.у.т./ млн кВт*ч</t>
  </si>
  <si>
    <t>т.у.т./ тыс. Гкал</t>
  </si>
  <si>
    <t>Доля  МКД  на территории Волховского муниципального района, оснащенных ОПУ:</t>
  </si>
  <si>
    <t>Доля жилих помещений в МКД  на территории Волховского муниципального района, оснащенных ИПУ</t>
  </si>
  <si>
    <t>Удельные расходы потребления энергетических ресурсов МКД на территории Волховского муниципального района</t>
  </si>
  <si>
    <t>Удельный расход топлива на отпуск электрической энергии тепловыми электростанциями на территории Волховского муниципального района</t>
  </si>
  <si>
    <t>Удельный расход топлива на отпущенную тепловую энергию с коллекторов тепловых электростанций на территории Волховского муниципального района</t>
  </si>
  <si>
    <t>Доля потерь электрической энергии при ее передаче по распределительным сетям в общем объеме переданной электрической энергии на территории Волховского муниципального района</t>
  </si>
  <si>
    <t>Доля энергоэффективных источников света в системах уличного освещения на территории Волховского муниципального района</t>
  </si>
  <si>
    <t>Доля потерь тепловой энергии при ее передаче в общем объеме переданной тепловой энергии на территории Волховского муниципального района</t>
  </si>
  <si>
    <t>Энергоемкость промышленного производства для производства 3 видов продукции, работ (услуг), составляющих основную долю потребелния энергетических ресурсов на территории Волховского муниципального района</t>
  </si>
  <si>
    <t>т.у.т./ед.продукции</t>
  </si>
  <si>
    <t>Удельный расход топлива на отпущенную  с коллекторов котельных в тепловую сеть  тепловую энергию на территории Волховского муниципального района</t>
  </si>
  <si>
    <t>Показатель определяется по видам энергетических ресурсов в соответствии с приказом Минэконом развития РФ №231 от 28.04.21г. (по данным управляющих и ресурсоснабжающих компаний)</t>
  </si>
  <si>
    <t>Показатель определяется по видам энергетических ресурсов в соответствии с приказом Минэконом развития РФ №231 от 28.04.21г.(по данным управляющих и ресурсоснабжающих компаний)</t>
  </si>
  <si>
    <t>Доля потребляемых муниципальными учреждениями энергетических ресурсов, приобретаемых по приборам учета</t>
  </si>
  <si>
    <t>Показатель определяется по видам энергетических ресурсов в соответствии с приказом Минэконом развития РФ №231 от 28.04.21г.</t>
  </si>
  <si>
    <t>Показатель определяется по видам энергетических ресурсов в соответствии с приказом Минэконом развития РФ №231 от 28.04.21г.(по данным ресурсоснабжающих компаний)</t>
  </si>
  <si>
    <t>кВтч/кв.м     Гкал/кв.м</t>
  </si>
  <si>
    <t>Показатель определяется в соответствии с приказом Минэконом развития РФ №231 от 28.04.21г.</t>
  </si>
  <si>
    <t>Удельные расходы потребления энергетических ресурсов МКД</t>
  </si>
  <si>
    <t>кВтч/кв.м     Гкал/кв.м   куб.м/чел</t>
  </si>
  <si>
    <t>Удельный расход топлива на отпуск электрической энергии тепловыми электростанциями на территории МО г. Волхов</t>
  </si>
  <si>
    <t>Показатель определяется в соответствии с приказом Минэконом развития РФ №231 от 28.04.21г. (по данным ресурсоснабжающих компаний)</t>
  </si>
  <si>
    <t>Удельный расход топлива на отпущенную тепловую энергию с коллекторов тепловых электростанций на территории МО г. Волхов</t>
  </si>
  <si>
    <t>Удельный расход топлива на отпущенную тепловую энергию с коллекторов котельных в тепловую сеть  тепловую энергию на территории МО г. Волхов</t>
  </si>
  <si>
    <t>Доля потерь электрической энергии при ее передаче по распределительным сетям в общем объеме переданной электрической энергии на территории МО г. Волхов</t>
  </si>
  <si>
    <t>Доля потерь тепловой энергии при ее передаче в общем объеме переданной тепловой энергии на территории МО г. Волхов</t>
  </si>
  <si>
    <t>Доля энергоэффективных источников света в системах уличного освещения на территории МО г. Волхов</t>
  </si>
  <si>
    <t>оснащение приборами учета используемых энергетических ресурсов в жилищном фонде, в том числе с использованием интелектуальных приборов учета, и автоматезированных систем и систем диспетчерезации</t>
  </si>
  <si>
    <t>4.1.</t>
  </si>
  <si>
    <t>предоставление бюджетных инвестиций в объекты капитального строительства собственности городских и сельских поселений Волховского муниципального района</t>
  </si>
  <si>
    <t>Комплекс процессных мероприятий "Строительство распределительных газопроводов   для газоснабжения  городских и сельских поселений Волховского муниципального района"</t>
  </si>
  <si>
    <t>Комплекс процессных мероприятий "Строительство распределительных газопроводов для газоснабжения городских и сельских поселений Волховского муниципального района"</t>
  </si>
  <si>
    <t>Ремонт котла КВГМ-2,5-95  (с. Старая Ладога, ул. Советская, д.30)</t>
  </si>
  <si>
    <t>Ремонт котла КВГМ-1,6-95 (с. Старая Ладога, пр. Волховский, д.12а)</t>
  </si>
  <si>
    <t>Ремонт котла КВГМ-0,63-95 (д. Кисельня, ул. Северная, д.6 БМК)</t>
  </si>
  <si>
    <t>Ремонт котла КВГМ-2,5-95 (п. Селиваново, ул. Первомайская, д.2Б)</t>
  </si>
  <si>
    <t>Ремонт котла КВГМ-2,5-95 (д. Усадище у д.1)</t>
  </si>
  <si>
    <t>Ремонт отопления в здании Дома культуры МБУКС «КСК-Алексино»</t>
  </si>
  <si>
    <t>Приобретение сетевого и подпиточного насосов для котельной расположенной по адресу: с.Колчаново, ул.Молодежная д.11</t>
  </si>
  <si>
    <t>первичный пуск природного газа п.Селиваново с целью подключения жилых домов  к природному газу</t>
  </si>
  <si>
    <t>Предоставление возможности газификации ИЖС</t>
  </si>
  <si>
    <t>Комплекс процессных мероприятий "Реализация мероприятий, направленных на предотврещение и снижение негативного воздействия на окружающую среду, сохранение и восстановление окружающей среды"</t>
  </si>
  <si>
    <t>предоставление межбюджетных трансфертов на мероприятия по ликвидации мест несанкционированного размещения отходов и озеленение</t>
  </si>
  <si>
    <t>"Обеспечение устойчивого функционирования и развития транспортной системы, дорожной, коммунальной и инженерной инфраструктуры и повышение энергоэффективности в Волхловском муниципальном районе" на 2023 год</t>
  </si>
  <si>
    <t>Приложение к плану реализации  мероприятий  N 2</t>
  </si>
  <si>
    <t>МКУ "ТХЭС"</t>
  </si>
  <si>
    <t>разработка схемы газоснабжения населенных пунктов МО Пашское СП</t>
  </si>
  <si>
    <t>МО Бережковское СП</t>
  </si>
  <si>
    <t>МО Вындиноостровское СП</t>
  </si>
  <si>
    <t>МО Иссадское СП</t>
  </si>
  <si>
    <t>МО Колчановское СП</t>
  </si>
  <si>
    <t>МО Кисельнинское СП</t>
  </si>
  <si>
    <t>МО Потанинское СП</t>
  </si>
  <si>
    <t>МО Пашское СП</t>
  </si>
  <si>
    <t>МО Хваловское СП</t>
  </si>
  <si>
    <t>МО Свирицкое СП</t>
  </si>
  <si>
    <t>МО Староладожское СП</t>
  </si>
  <si>
    <t>МО Усадищенское СП</t>
  </si>
  <si>
    <t>МО Селивановское СП</t>
  </si>
  <si>
    <t>МО Новоладожское ГП</t>
  </si>
  <si>
    <t>МО Сясьстройское ГП</t>
  </si>
  <si>
    <t>МО г. Волхов</t>
  </si>
  <si>
    <t>замена светильников уличного освещения на территории МО Вындиноостровское СП</t>
  </si>
  <si>
    <t>1.9.</t>
  </si>
  <si>
    <t>Предоставление иных межбюджетных трансфертов бюджетам поселений Волховского муниципального района на оплату электроэнергии за уличное освещение</t>
  </si>
  <si>
    <t>оплата электроэнергии за уличное освещение МО Свирицкое СП</t>
  </si>
  <si>
    <t>оплата электроэнергии за уличное освещение МО Староладожское СП</t>
  </si>
  <si>
    <t>1.10.</t>
  </si>
  <si>
    <t>Предоставление  иных межбюджетных трансфертов   бюджетам сельских поселений Волховского муниципального района на оплату расходов по энергосервисным контрактам, заключенным муниципальными образованиями на  модернизацию системы наружного (уличного) освещения</t>
  </si>
  <si>
    <t xml:space="preserve">оплата расходов по энергосервисным контрактам, заключенным МО Староладожское СП  на  модернизацию системы наружного (уличного) освещения </t>
  </si>
  <si>
    <t>Приобретение мазутного насоса Ш 80-2,5-37,5/2,5 с обвязкой трубами на котельную №2 по адресу: с.Паша, ул.Советская, д.108</t>
  </si>
  <si>
    <t>на разработку схем газоснабжения населенных пунктов Усадищенского сельского поселения</t>
  </si>
  <si>
    <t>на первичный пуск природного газа в с.Старая Ладога с целью подключения жилых домов к природному газу</t>
  </si>
  <si>
    <t>на разработку схемы газоснабжения муниципального образования Потанинское сельское поселение</t>
  </si>
  <si>
    <t>Комплекс процессных мероприятий "Реализация мероприятий, направленных на предотвращение и снижение негативного воздействия на окружающую среду, сохранение и восстановление природной среды"</t>
  </si>
  <si>
    <t>предоставление иных межбюджетных трансфертов на мероприятия по ликвидации мест несанкционированного размещения отходов и озеленение</t>
  </si>
  <si>
    <t>Муниципальное образование Иссадское сельское поселение</t>
  </si>
  <si>
    <t>Муниципальное образование Колчановское сельское поселение</t>
  </si>
  <si>
    <t>Муниципальное образование Селивановское сельское поселение</t>
  </si>
  <si>
    <t>Муниципальное образование Староладожское сельское поселение</t>
  </si>
  <si>
    <t>Муниципальное образование Хваловское сельское поселение</t>
  </si>
  <si>
    <t>Размер возмещения части затрат поселений по оплате энергетических ресурсов</t>
  </si>
  <si>
    <t>Размер перечисленных трансфертов на мероприятия по ликвидации мест несанкционированного размещения отходов и озеленение</t>
  </si>
  <si>
    <t>Показатель  определяется в соответствии  с размером перечисленным межбюджетных трансфертов</t>
  </si>
  <si>
    <t>Доля  МКД  оснащенных ОПУ</t>
  </si>
  <si>
    <t>Доля жилих помещений в МКД , оснащенных ИПУ</t>
  </si>
  <si>
    <t>2021 -2022</t>
  </si>
  <si>
    <t>2025 год</t>
  </si>
  <si>
    <t>Проектная часть</t>
  </si>
  <si>
    <t>Итого  по проектной части программы</t>
  </si>
  <si>
    <t>Прпоектная часть</t>
  </si>
  <si>
    <t>итого расходов   по проектной части прогаммы</t>
  </si>
  <si>
    <t>Наименование муниципальной программы и направления расходов</t>
  </si>
  <si>
    <t>Замена котла КВГМ-2,5-95 №1 с установкой комбинированной горелки HR92А в котельной д. Бережки</t>
  </si>
  <si>
    <t>Замена резервуара № 2 аварийной подпитки тепловой сети котельной в д.Вындин Остров</t>
  </si>
  <si>
    <t>Замена резервуара № 3 аварийной подпитки тепловой сети котельной в д.Вындин Остров</t>
  </si>
  <si>
    <t>Замена бака аккумулятора 400 м. куб. г. Новая Ладога</t>
  </si>
  <si>
    <t>Замена котла КВГМ-1,6-95 №3 на отопительной котельной с. Старая Ладога</t>
  </si>
  <si>
    <t xml:space="preserve">Ремонт участка теплосети от ТК-11 до дома №127 д. Усадище </t>
  </si>
  <si>
    <t>Ремонт кровли здания котельной д. 137 д. Хвалово</t>
  </si>
  <si>
    <t>Содержание автодорог общего пользования местного значения вне границ населенных пунктов в границах Волховского муниципального района (подъезд к:  д. Горка - Воскресенская, д. Любыни,  д. Яхновщина, д. Андреевщина, д. Ашперлово, д. Пенчино,  д. Тайбольское, к д. Плотичное,  д. Шолтоло, д. Подъелье, д. Елошня, д. Помялово, д. Мелекса,  д. Волховские плитные разработки, д. Пруди, д. Кириково, д. Пурово, д. Козарево, д. Кулаково,  д. Погорелец-Хваловский, д. Юхора, д. Льзи,  д. Яхново,  д. Страшево, Морзово,  к н.п. д. Иевково, к н.п. д. Малочасовенское, д. Рыбежно, д. Песчаница, д. Кустково,  к н.п. д. Судемьет, д. Пехалево, д. Пали, д. Болотово, д. Моршагино, д. Шурягские Караулки, к п. ст. Юги, д. Бор, д. Будаевщина, д. Хамонтово, д. Посадница,  д. Нивы, к д. Великое Село, д. Баландино, д. Ручьи, д. Устеево,   к д. Малая Весь,  д. Емское, д. Костино, д. Новина, д. Колголемо, д. Рыбежно, д. Иссад, д. Златынь, к мкр. «Куршавель», д. Бабино №2, к д. Поляша №1, д. Гнилка, д. Каменка, д. Блитово, д. Гверстовка, д. Прокшеницы, д. Яхновщина, д. Селиверстово, СНТ "Пупышево", садоводству "Брусничка", д. Хамонтово 2 уч, д. Яхново, д. Большая Весь, д. Теребонижье, д. Конец, д. Жупкино, д. Столбово уч.1, д. Столбово уч 2, д. Воскресенское, д. Остров, д. Погостище, д. Извоз южный подъезд); (АД: д.Усадище-д.Безово, д. Лужа-д. Чаплино-д. Кипуя - д.Новая, д. Глотово-д. Пали, Заднево-Хотово, к железнодорожному тупику г. Волхов, Проезд от д. Смелково до а/д "Паша-Часовенское-Кайавкса", Подвязье-Безово, у д. Кути,)</t>
  </si>
  <si>
    <t>Разработка ПСД и проведение гос. экспертизы ПСД по объекту "Реконструкция газовой котельной  с устройством системы обеспечения  резервным топливом  по адресу: г.Волхов,  Кировский пр., д.20, в том числе проектно-изыскательские работы"</t>
  </si>
  <si>
    <t xml:space="preserve"> первичный пуск природного газа  по объекту: распределительный газопровод по ул. Новая, ул. Поземская и мкр-ну «Стрековец» в с. Старая Ладога»</t>
  </si>
  <si>
    <t>оснащение приборами учета используемых энергетических ресурсов в жилищном фонде, в том числе с использованием интеллектуальных приборов учета, и автоматизированных систем и систем диспетчирезации</t>
  </si>
  <si>
    <t>Комплекс процессных мероприятий "Реализация мероприятий, направленных на предотвращение и снижение негативного воздействия на окружающую среду, сохранение и восстановление окружающей среды"</t>
  </si>
  <si>
    <t>13.1.</t>
  </si>
  <si>
    <t>13.2.</t>
  </si>
  <si>
    <t>Ремонт котлоагрегата КВГМ-20-150 с заменой поверхности нагрева, КИПиА, оборудования и наладкой котла в г. Новая Ладога</t>
  </si>
  <si>
    <t>Замена котла КВГМ-1,6-95 №1 на модульной газовой  котельной с. Старая Ладога</t>
  </si>
  <si>
    <t>Замена котла КВГМ-1,1-95 №1, горелочное устройство с форсункой З200П на котельной №3, по адресу: с. Паша, ул. Павла Нечесанова, д.23б</t>
  </si>
  <si>
    <t>Замена оборудования котлоагрегата КВГМ-1,1-95 в котельной д. 36а в котельной по ул. Новая Свирица п. Свирица</t>
  </si>
  <si>
    <t>оплата электроэнергии за уличное освещение МО Вындиноостровское СП</t>
  </si>
  <si>
    <t>оплата электроэнергии за уличное освещение МО Колчановское СП</t>
  </si>
  <si>
    <t>Предоставление иных межбюджетных трансфертов бюджетам сельских поселений Волховского муниципального района на оплату расходов по энергосервисным контрактам, заключенным муниципальными образованиями на  модернизацию системы наружного (уличного) освещения</t>
  </si>
  <si>
    <t>оплата электроэнергии за уличное освещение МО Бережковское СП</t>
  </si>
  <si>
    <t>оплата электроэнергии за уличное освещение МО г. Волхов</t>
  </si>
  <si>
    <t>"Обеспечение устойчивого функционирования и развития транспортной системы, дорожной, коммунальной и инженерной инфраструктуры и повышение энергоэффективности в Волхловском муниципальном районе" на 2024 год</t>
  </si>
  <si>
    <t>Отраслевой проект "Обеспечение надежности и качества снабжения населения и организаций Ленинградской области электрической и тепловой энергией"</t>
  </si>
  <si>
    <t>Реконструкция газовой котельной с устройством системы обеспечения резервным топливом по адресу: Ленинградская область, г. Волхов, Кировский пр., д. 20, в том числе проектно-изыскательские работы</t>
  </si>
  <si>
    <t>Разработка ПСД по объекту: «Реконструкция котельной с устройством системы обеспечения резервным топливом котельной, расположенной по адресу: д. Иссад, ул. Лесная, д. 3»</t>
  </si>
  <si>
    <t>Разработка ПСД по объекту: «Реконструкция модульной газовой отельной с устройством системы обеспечения резервным топливом котельной, по адресу: Ленинградская область, Волховский район, деревня Кисельня улица Северная, д.6, в том числе проектно-изыскательские работы»</t>
  </si>
  <si>
    <t>Разработка ПСД по объекту: «Реконструкция поселковой газовой котельной с устройством системы обеспечения резервным топливом котельной, по адресу: Ленинградская область, Волховский район, деревня Кисельня улица Центральная, д.27А, в том числе проектно-изыскательские работы»</t>
  </si>
  <si>
    <t>Разработка ПСД по объекту: «Реконструкция котельной с устройством системы обеспечения резервным топливом котельной, по адресу: Ленинградская область, Волховский район, село Колчаново, Молодежная, д.11»</t>
  </si>
  <si>
    <t>Разработка ПСД по объекту: «Реконструкция котельной с устройством системы обеспечения резервным топливом котельной, по адресу: Ленинградская область, Волховский район, село Колчаново, мкр. Алексино, д.14»</t>
  </si>
  <si>
    <t xml:space="preserve">Разработка ПСД по объекту: «Реконструкция котельной с резервным топливом по адресу: Ленинградская область, Волховский район, д. Бережки, ул. Придорожная, д. 2а» </t>
  </si>
  <si>
    <t xml:space="preserve">Разработка ПСД по объекту: «Реконструкция котельной с устройством системы обеспечения резервным топливом, по адресу: с. Старая Ладога, пр. Волховский, д.12а» </t>
  </si>
  <si>
    <t xml:space="preserve">Разработка ПСД по объекту: «Реконструкция котельной с устройством системы обеспечения резервным топливом, по адресу: с. Старая Ладога, ул. Советская, д.30» </t>
  </si>
  <si>
    <t xml:space="preserve">Разработка ПСД по объекту: «Реконструкция газовой котельной с устройством системы обеспечения резервным топливом по адресу:Ленинградская область, Волховский район, д. Усадище, д.1» </t>
  </si>
  <si>
    <t>2.</t>
  </si>
  <si>
    <t>Муниципальный проект Волховского муниципального района "Ликвидация мест несанкционированного размещения отходов и озеленение на территории муниципальных образований Волховского муниципального района"</t>
  </si>
  <si>
    <t xml:space="preserve">МО Потанинское СП </t>
  </si>
  <si>
    <t>МО город Волхов</t>
  </si>
  <si>
    <t>Иные межбюджетные трансферты на мероприятия по ликвидации мест несанкционированного размещения отходов и озеленение</t>
  </si>
  <si>
    <t>Иные межбюджетные трансферты на осуществление технического присоединения к электрическим сетям линий уличного освещения</t>
  </si>
  <si>
    <t>подведение теплосети от ТК-2 до УТ-18 блок-контейнер, д. Вындин Остров</t>
  </si>
  <si>
    <t>Иные межбюджетные трансферты на реализацию мероприятий по обеспечению устойчивого функционирования объектов теплоснабжения на территории Волховского района</t>
  </si>
  <si>
    <t>3.</t>
  </si>
  <si>
    <t>2022-2023</t>
  </si>
  <si>
    <t>иные межбюджетные трансферты на замену светильников уличного освещения на энергосберегающие, в том числе ремонт сопутствующего оборудования</t>
  </si>
  <si>
    <t>иные межбюджетные трансферты на проектирование и строительство системы уличного освещения с внедрением энергосберегающего оборудования</t>
  </si>
  <si>
    <t>Иные межбюджетные трансферты на осуществление технического присоединения к электрическим сетям линий уличного освещениясистемы наружного (уличного) освещения</t>
  </si>
  <si>
    <t>2026 год</t>
  </si>
  <si>
    <t>12.1.</t>
  </si>
  <si>
    <t>12.2.</t>
  </si>
  <si>
    <t>12.3.</t>
  </si>
  <si>
    <t>13.3.</t>
  </si>
  <si>
    <t>13.4.</t>
  </si>
  <si>
    <t>осуществление технологического присоединения к электрическим сетям линий уличного освещения населенных пунктов Пашского сельского поселения</t>
  </si>
  <si>
    <t>администрации МО</t>
  </si>
  <si>
    <t>Комитет, администрации МО, РСО</t>
  </si>
  <si>
    <t>Комитет, КУМИ, МКУ "ТХЭС"</t>
  </si>
  <si>
    <t>Осуществление технического присоединения к электрическим сетям линий уличного освещения</t>
  </si>
  <si>
    <t xml:space="preserve">Показатель  определяется  в соответствии с количеством линий уличного освещения подключенных к электрическим сетям  </t>
  </si>
  <si>
    <t>Получение разрешения СЗУ Ростехнадзора по объектам жилого фонда, находящегося в собственности Волховского муниципального района</t>
  </si>
  <si>
    <t>Замена резервуара аварийной подпитки тепловой сети котельной, по адресу: с. Старая Ладога, пр. Волховский, д.12а</t>
  </si>
  <si>
    <t>Сбор и сдача документов в СЗУ Ростехнадзора на получение разрешения на допуск в эксплуатацию тепловых энергоустановок жилого дома: с. Старая Ладога, мкр. "Барский", д.12</t>
  </si>
  <si>
    <t>2.3.</t>
  </si>
  <si>
    <t>12.4.</t>
  </si>
  <si>
    <t>14.1.</t>
  </si>
  <si>
    <t>14.2.</t>
  </si>
  <si>
    <t>14.3.</t>
  </si>
  <si>
    <t>14.4.</t>
  </si>
  <si>
    <t>16.1.</t>
  </si>
  <si>
    <t>16.2.</t>
  </si>
  <si>
    <t>18.1.</t>
  </si>
  <si>
    <t>18.2.</t>
  </si>
  <si>
    <t>18.3.</t>
  </si>
  <si>
    <t>18.4.</t>
  </si>
  <si>
    <t>Получение разрешения СЗУ Ростехнадзора по объектам жилого фонда</t>
  </si>
  <si>
    <t>Показатель определяется в соответствии с полученными  от СЗУ Ростехнадзора разрешениями на допуск в эксплуатацию тепловых энергоустановок жилых домов</t>
  </si>
  <si>
    <t>Показатель определяется в соответствии с полученными администрациями ГП и СП заявок на газоснабжение ИЖС</t>
  </si>
  <si>
    <t>На мероприятия по ликвидации мест несанкционированного размещения отходов</t>
  </si>
  <si>
    <t>На мероприятия по озеленению</t>
  </si>
  <si>
    <t>Ассигнования</t>
  </si>
  <si>
    <t>приобретение насосного оборудования на газовую котельную по адресу: д. Иссад, ул. Лесная, д.3</t>
  </si>
  <si>
    <t>содержание сетей газоснабжения, находящихся в собственности Потанинского СП</t>
  </si>
  <si>
    <t>2.4.</t>
  </si>
  <si>
    <t>Иные межбюджетные трансферты на получение разрешения СЗУ Ростехнадзора на допуск в эксплуатацию теплопотребляющих установок по объектам культуры, находящимся в собственности поселений</t>
  </si>
  <si>
    <t>проведение пуско-наладочных работ теплопотребляющей установки здания МБУКиС «КСК-Паша»</t>
  </si>
  <si>
    <t>2.5.</t>
  </si>
  <si>
    <t>на содержание дорог в зимнее время (с октября по декабрь 2024 года)</t>
  </si>
  <si>
    <t>на технологическое присоединение, необходимое для освещения автомобильной дороги, расположенной по адресу: Сясьстройское городское поселение, проезд к д.Пехалево</t>
  </si>
  <si>
    <t>на работы по освещению автомобильной дороги, расположенной по адресу: Сясьстройское городское поселение, проезд к д.Пехалево</t>
  </si>
  <si>
    <t>предоставление иных межбюджетных трансфертов на реализацию мероприятий по обеспечению устойчивого функционирования объектов теплоснабжения на территории Ленинградской области</t>
  </si>
  <si>
    <t>Ремонт кровли здания котельной по адресу: Ленинградская область, Волховский район, д. Иссад, ул. Лесная д.3</t>
  </si>
  <si>
    <t>Замена аварийного участка теплосети от модульной газовой котельной по адресу: д.Кисельня, ул.Северная д.6 к зданиям ЛОГБУ «Волховский ПНИ»</t>
  </si>
  <si>
    <t>Капитальный ремонт участка  центральной теплотрассы, расположенной по адресу: Ленинградская область, Волховский район, с. Колчаново, мкр. Алексино, ориентир от УТ-6 до УТ-8, общей протяженностью 307 м (в однотрубном исчислении)</t>
  </si>
  <si>
    <t>Капитальный ремонт участка центральной теплотрассы, расположенной по адресу: Ленинградская область, Волховский район, с. Колчаново, ул. Чернецкое, ориентир от УТ 3 до д.д. №№ 73, 75, 77, 97, ул. Железнодорожная, д. № 81, общей протяженностью 762 м (в однотрубном исполнении)</t>
  </si>
  <si>
    <t>Капитальный ремонт здания котельной в части капитального ремонта кровли, расположенной по адресу: д. Потанино, д.11А</t>
  </si>
  <si>
    <t>Капитальный ремонт котельной в части замены котлоагрегата КВГМ-2,5-95 №3, расположенной по адресу: д. Потанино, д.11А</t>
  </si>
  <si>
    <t>Замена участка теплосети от дет. Сада с. Селиваново ул. Школьная, 8 до ул. Торфяников, 12</t>
  </si>
  <si>
    <t>Иные межбюджетные трансферты на содержание коммунальных объектов, в том числе обеспечение их функционирования</t>
  </si>
  <si>
    <t>Получение от СЗУ Ростехнадзора разрешения на допуск в эксплуатацию тепловых энергоустановок</t>
  </si>
  <si>
    <t>Протяженность газораспределительных сетей находящихся на обслуживании</t>
  </si>
  <si>
    <t>п.м.</t>
  </si>
  <si>
    <t xml:space="preserve">замена горелки водогрейного котла КВГМ-2,5-95 в Поселковой газовой котельной д. Кисельня, ул. Центральная, Д.27А  </t>
  </si>
  <si>
    <t>оплата электроэнергии за уличное освещение Вындиноостровское СП</t>
  </si>
  <si>
    <t>оплата электроэнергии за уличное освещение Иссадское СП</t>
  </si>
  <si>
    <t>оплата электроэнергии за уличное освещение Пашское СП</t>
  </si>
  <si>
    <t>замена уличного освещения в д. Глядково ул. Лесная Иссадское СП</t>
  </si>
  <si>
    <t>приобретение, установка (замена) светильников уличного освещения на территории Вындиноостровского СП</t>
  </si>
  <si>
    <t>Капитальный ремонт котельной д. Вындин Остров, ул. Школьная, д. 33 в части замены котлоагрегата КВГМ-2,5-95 с установкой комбинированной горелки</t>
  </si>
  <si>
    <t>"Обеспечение устойчивого функционирования и развития транспортной системы, дорожной, коммунальной и инженерной инфраструктуры и повышение энергоэффективности в Волхловском муниципальном районе" на 2025 год</t>
  </si>
  <si>
    <t>СМР. Реконструкция модульной  котельной в п. Аврово, Волховского района</t>
  </si>
  <si>
    <t>Вындиноостровское СП</t>
  </si>
  <si>
    <t>Иссадское СП</t>
  </si>
  <si>
    <t>Кисельнинское СП</t>
  </si>
  <si>
    <t xml:space="preserve">Потанинское СП </t>
  </si>
  <si>
    <t>Пашское СП</t>
  </si>
  <si>
    <t>Свирицкое СП</t>
  </si>
  <si>
    <t>Селивановское СП</t>
  </si>
  <si>
    <t>устройство уличного освещения в д. Немятово-2, ул. Петровская Иссадское СП</t>
  </si>
  <si>
    <t>Разработка проекта строительства линии уличного освещения по ул. Заводская, г. Сясьстрой</t>
  </si>
  <si>
    <t xml:space="preserve">Замена теплосети от УТ4 ул. Песочная на школу под дорогой д. Бережки </t>
  </si>
  <si>
    <t>Замена сетевого и подпиточного насоса системы теплоснабжения газовой котельной, расположенной по адресу: д. Иссад, ул. Лесная, д.3</t>
  </si>
  <si>
    <t>задвижка на центральную теплотрассу Новоладожское ГП</t>
  </si>
  <si>
    <t xml:space="preserve">Содержание автодорог общего пользования местного значения вне границ населенных пунктов в границах Волховского муниципального района </t>
  </si>
  <si>
    <t>2027 год</t>
  </si>
  <si>
    <t xml:space="preserve">иные межбюджетные трансферты на  капитальное строительство (реконструкцию) объектов теплоэнергетики, включая  проектно-изыскательские работы </t>
  </si>
  <si>
    <t xml:space="preserve"> межбюджетные трансферты на  капитальное строительство (реконструкцию) объектов теплоэнергетики, включая  проектно-изыскательские работы </t>
  </si>
  <si>
    <t>Выполнение работ по ремонту наружных сетей участка трубопровода УТ22Ц и УТ23Ц по адресу: пер. Суворова д.28, Ленинградская область, Волховский район, г. Новая Ладога</t>
  </si>
  <si>
    <t>ремонт водопровода в Центральной котельной №1 по адресу: ул. Суворова д.79, г. Новая Ладога, Волховский район, Ленинградская область</t>
  </si>
  <si>
    <t>Замена трубопровода участка теплотрассы по д. 28 ул. Советская, с. Старая Ладога</t>
  </si>
  <si>
    <t>разработка проектов СЗЗ по объектам: "Реконструкция котельной с устройством системы обеспечения резервным топливом, по адресу: с. Старая Ладога, ул. Советская, д.30" и "Реконструкция котельной с устройством системы обеспечения резервным топливом, по адресу: с. Старая Ладога, пр. Волховский д.12а"</t>
  </si>
  <si>
    <t>Староладожское СП</t>
  </si>
  <si>
    <t>Сясьстройское ГП</t>
  </si>
  <si>
    <t>Новоладожское ГП</t>
  </si>
  <si>
    <t>Бережковское СП</t>
  </si>
  <si>
    <t>Колчановское СП</t>
  </si>
  <si>
    <t xml:space="preserve">Разработка ПСД по объекту: «Реконструкция котельной с устройством системы обеспечения резервным топливом по адресу: дер.Потанино, 11А»   </t>
  </si>
  <si>
    <t>Проведение гос. экспертизы ПСД по объектам: "Реконструкция котельной с устройством системы обеспечения резервным топливом, по адресу: с. Старая Ладога, ул. Советская, д.30" и "Реконструкция котельной с устройством системы обеспечения резервным топливом, по адресу: с. Старая Ладога, пр. Волховский д.12а"</t>
  </si>
  <si>
    <t>Замена задвижек тепловой сети УТ38Б до УТ38А и УТ41А до УТ43А по адресу:г. Новая Ладога Волховского района Ленинградской области</t>
  </si>
  <si>
    <t>установка источников резервного питания котельных в с. Паша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</si>
</sst>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01">
    <xf numFmtId="0" fontId="0" fillId="0" borderId="0" xfId="0"/>
    <xf numFmtId="0" fontId="3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vertical="center" wrapText="1"/>
    </xf>
    <xf numFmtId="164" fontId="5" fillId="4" borderId="5" xfId="0" applyNumberFormat="1" applyFont="1" applyFill="1" applyBorder="1" applyAlignment="1">
      <alignment horizontal="center" vertical="center" wrapText="1"/>
    </xf>
    <xf numFmtId="0" fontId="8" fillId="5" borderId="0" xfId="0" applyFont="1" applyFill="1" applyAlignment="1">
      <alignment vertical="center"/>
    </xf>
    <xf numFmtId="0" fontId="9" fillId="5" borderId="0" xfId="0" applyFont="1" applyFill="1" applyAlignment="1">
      <alignment horizontal="right" vertical="center"/>
    </xf>
    <xf numFmtId="0" fontId="0" fillId="5" borderId="0" xfId="0" applyFill="1"/>
    <xf numFmtId="0" fontId="8" fillId="5" borderId="12" xfId="0" applyFont="1" applyFill="1" applyBorder="1" applyAlignment="1">
      <alignment vertical="center" wrapText="1"/>
    </xf>
    <xf numFmtId="0" fontId="0" fillId="0" borderId="12" xfId="0" applyBorder="1"/>
    <xf numFmtId="0" fontId="9" fillId="5" borderId="12" xfId="0" applyFont="1" applyFill="1" applyBorder="1" applyAlignment="1">
      <alignment vertical="center" wrapText="1"/>
    </xf>
    <xf numFmtId="0" fontId="8" fillId="5" borderId="13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5" borderId="12" xfId="0" applyFont="1" applyFill="1" applyBorder="1" applyAlignment="1">
      <alignment vertical="center" wrapText="1"/>
    </xf>
    <xf numFmtId="0" fontId="9" fillId="5" borderId="13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1" fillId="5" borderId="15" xfId="0" applyFont="1" applyFill="1" applyBorder="1" applyAlignment="1">
      <alignment horizontal="center"/>
    </xf>
    <xf numFmtId="0" fontId="9" fillId="5" borderId="15" xfId="0" applyFont="1" applyFill="1" applyBorder="1" applyAlignment="1">
      <alignment vertical="center" wrapText="1"/>
    </xf>
    <xf numFmtId="0" fontId="8" fillId="5" borderId="15" xfId="0" applyFont="1" applyFill="1" applyBorder="1" applyAlignment="1">
      <alignment horizontal="left" vertical="center" wrapText="1"/>
    </xf>
    <xf numFmtId="0" fontId="8" fillId="5" borderId="16" xfId="0" applyFont="1" applyFill="1" applyBorder="1" applyAlignment="1">
      <alignment vertical="center" wrapText="1"/>
    </xf>
    <xf numFmtId="164" fontId="8" fillId="5" borderId="12" xfId="0" applyNumberFormat="1" applyFont="1" applyFill="1" applyBorder="1" applyAlignment="1">
      <alignment horizontal="center" vertical="center" wrapText="1"/>
    </xf>
    <xf numFmtId="2" fontId="8" fillId="5" borderId="12" xfId="0" applyNumberFormat="1" applyFont="1" applyFill="1" applyBorder="1" applyAlignment="1">
      <alignment horizontal="left" vertical="center" wrapText="1"/>
    </xf>
    <xf numFmtId="0" fontId="0" fillId="5" borderId="0" xfId="0" applyFill="1" applyAlignment="1">
      <alignment vertical="center"/>
    </xf>
    <xf numFmtId="0" fontId="8" fillId="5" borderId="12" xfId="0" applyFont="1" applyFill="1" applyBorder="1" applyAlignment="1">
      <alignment horizontal="center" vertical="center" wrapText="1"/>
    </xf>
    <xf numFmtId="0" fontId="8" fillId="5" borderId="15" xfId="0" applyNumberFormat="1" applyFont="1" applyFill="1" applyBorder="1" applyAlignment="1">
      <alignment horizontal="center" vertical="center" wrapText="1"/>
    </xf>
    <xf numFmtId="0" fontId="8" fillId="5" borderId="15" xfId="0" applyNumberFormat="1" applyFont="1" applyFill="1" applyBorder="1" applyAlignment="1">
      <alignment vertical="center" wrapText="1"/>
    </xf>
    <xf numFmtId="2" fontId="8" fillId="5" borderId="12" xfId="0" applyNumberFormat="1" applyFont="1" applyFill="1" applyBorder="1" applyAlignment="1">
      <alignment vertical="center" wrapText="1"/>
    </xf>
    <xf numFmtId="165" fontId="12" fillId="0" borderId="12" xfId="0" applyNumberFormat="1" applyFont="1" applyBorder="1"/>
    <xf numFmtId="165" fontId="13" fillId="0" borderId="12" xfId="0" applyNumberFormat="1" applyFont="1" applyBorder="1"/>
    <xf numFmtId="165" fontId="13" fillId="5" borderId="12" xfId="0" applyNumberFormat="1" applyFont="1" applyFill="1" applyBorder="1"/>
    <xf numFmtId="164" fontId="4" fillId="5" borderId="5" xfId="0" applyNumberFormat="1" applyFont="1" applyFill="1" applyBorder="1" applyAlignment="1">
      <alignment horizontal="center" vertical="center" wrapText="1"/>
    </xf>
    <xf numFmtId="165" fontId="12" fillId="0" borderId="12" xfId="0" applyNumberFormat="1" applyFont="1" applyBorder="1" applyAlignment="1">
      <alignment vertical="center" wrapText="1"/>
    </xf>
    <xf numFmtId="165" fontId="13" fillId="5" borderId="12" xfId="0" applyNumberFormat="1" applyFont="1" applyFill="1" applyBorder="1" applyAlignment="1">
      <alignment vertical="center" wrapText="1"/>
    </xf>
    <xf numFmtId="0" fontId="9" fillId="5" borderId="15" xfId="0" applyNumberFormat="1" applyFont="1" applyFill="1" applyBorder="1" applyAlignment="1">
      <alignment horizontal="center" vertical="center" wrapText="1"/>
    </xf>
    <xf numFmtId="0" fontId="9" fillId="5" borderId="15" xfId="0" applyNumberFormat="1" applyFont="1" applyFill="1" applyBorder="1" applyAlignment="1">
      <alignment vertical="center" wrapText="1"/>
    </xf>
    <xf numFmtId="0" fontId="1" fillId="0" borderId="0" xfId="0" applyFont="1"/>
    <xf numFmtId="0" fontId="17" fillId="5" borderId="1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vertical="center" wrapText="1"/>
    </xf>
    <xf numFmtId="0" fontId="15" fillId="4" borderId="10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justify"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17" fillId="2" borderId="10" xfId="0" applyFont="1" applyFill="1" applyBorder="1" applyAlignment="1">
      <alignment horizontal="justify" vertical="center" wrapText="1"/>
    </xf>
    <xf numFmtId="0" fontId="5" fillId="4" borderId="10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justify" vertical="center" wrapText="1"/>
    </xf>
    <xf numFmtId="0" fontId="5" fillId="4" borderId="1" xfId="0" applyFont="1" applyFill="1" applyBorder="1" applyAlignment="1">
      <alignment vertical="center" wrapText="1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18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8" fillId="5" borderId="1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5" xfId="0" applyFont="1" applyBorder="1" applyAlignment="1">
      <alignment vertical="top" wrapText="1"/>
    </xf>
    <xf numFmtId="0" fontId="13" fillId="0" borderId="5" xfId="0" applyFont="1" applyBorder="1" applyAlignment="1">
      <alignment horizontal="center" vertical="top" wrapText="1"/>
    </xf>
    <xf numFmtId="165" fontId="13" fillId="0" borderId="12" xfId="0" applyNumberFormat="1" applyFont="1" applyBorder="1" applyAlignment="1">
      <alignment horizontal="right"/>
    </xf>
    <xf numFmtId="0" fontId="8" fillId="5" borderId="12" xfId="0" applyFont="1" applyFill="1" applyBorder="1" applyAlignment="1">
      <alignment horizontal="center" vertical="center" wrapText="1"/>
    </xf>
    <xf numFmtId="0" fontId="8" fillId="5" borderId="13" xfId="0" applyNumberFormat="1" applyFont="1" applyFill="1" applyBorder="1" applyAlignment="1">
      <alignment horizontal="center" vertical="center" wrapText="1"/>
    </xf>
    <xf numFmtId="0" fontId="8" fillId="5" borderId="15" xfId="0" applyNumberFormat="1" applyFont="1" applyFill="1" applyBorder="1" applyAlignment="1">
      <alignment horizontal="center" vertical="center" wrapText="1"/>
    </xf>
    <xf numFmtId="0" fontId="8" fillId="5" borderId="12" xfId="0" applyNumberFormat="1" applyFont="1" applyFill="1" applyBorder="1" applyAlignment="1">
      <alignment horizontal="center" vertical="center" wrapText="1"/>
    </xf>
    <xf numFmtId="0" fontId="8" fillId="5" borderId="12" xfId="0" applyNumberFormat="1" applyFont="1" applyFill="1" applyBorder="1" applyAlignment="1">
      <alignment horizontal="left" vertical="center" wrapText="1"/>
    </xf>
    <xf numFmtId="165" fontId="12" fillId="5" borderId="12" xfId="0" applyNumberFormat="1" applyFont="1" applyFill="1" applyBorder="1" applyAlignment="1">
      <alignment vertical="center" wrapText="1"/>
    </xf>
    <xf numFmtId="165" fontId="13" fillId="5" borderId="12" xfId="0" applyNumberFormat="1" applyFont="1" applyFill="1" applyBorder="1" applyAlignment="1">
      <alignment horizontal="right"/>
    </xf>
    <xf numFmtId="165" fontId="12" fillId="5" borderId="12" xfId="0" applyNumberFormat="1" applyFont="1" applyFill="1" applyBorder="1"/>
    <xf numFmtId="0" fontId="13" fillId="5" borderId="12" xfId="0" applyFont="1" applyFill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top" wrapText="1"/>
    </xf>
    <xf numFmtId="0" fontId="22" fillId="5" borderId="12" xfId="0" applyFont="1" applyFill="1" applyBorder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horizontal="center" vertical="top" wrapText="1"/>
    </xf>
    <xf numFmtId="0" fontId="17" fillId="0" borderId="12" xfId="0" applyFont="1" applyBorder="1" applyAlignment="1">
      <alignment vertical="top" wrapText="1"/>
    </xf>
    <xf numFmtId="0" fontId="25" fillId="0" borderId="0" xfId="0" applyFont="1"/>
    <xf numFmtId="164" fontId="22" fillId="0" borderId="12" xfId="0" applyNumberFormat="1" applyFont="1" applyBorder="1" applyAlignment="1">
      <alignment horizontal="center" vertical="top" wrapText="1"/>
    </xf>
    <xf numFmtId="164" fontId="22" fillId="5" borderId="12" xfId="0" applyNumberFormat="1" applyFont="1" applyFill="1" applyBorder="1" applyAlignment="1">
      <alignment horizontal="center" vertical="top" wrapText="1"/>
    </xf>
    <xf numFmtId="2" fontId="22" fillId="0" borderId="12" xfId="0" applyNumberFormat="1" applyFont="1" applyBorder="1" applyAlignment="1">
      <alignment horizontal="center" vertical="top" wrapText="1"/>
    </xf>
    <xf numFmtId="2" fontId="22" fillId="5" borderId="12" xfId="0" applyNumberFormat="1" applyFont="1" applyFill="1" applyBorder="1" applyAlignment="1">
      <alignment horizontal="center" vertical="top" wrapText="1"/>
    </xf>
    <xf numFmtId="0" fontId="4" fillId="5" borderId="12" xfId="0" applyFont="1" applyFill="1" applyBorder="1" applyAlignment="1">
      <alignment horizontal="left" vertical="center" wrapText="1"/>
    </xf>
    <xf numFmtId="0" fontId="8" fillId="5" borderId="21" xfId="0" applyNumberFormat="1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vertical="center" wrapText="1"/>
    </xf>
    <xf numFmtId="0" fontId="8" fillId="5" borderId="19" xfId="0" applyNumberFormat="1" applyFont="1" applyFill="1" applyBorder="1" applyAlignment="1">
      <alignment vertical="center" wrapText="1"/>
    </xf>
    <xf numFmtId="165" fontId="13" fillId="4" borderId="12" xfId="0" applyNumberFormat="1" applyFont="1" applyFill="1" applyBorder="1"/>
    <xf numFmtId="0" fontId="22" fillId="0" borderId="12" xfId="0" applyFont="1" applyBorder="1" applyAlignment="1">
      <alignment horizontal="center" vertical="top" wrapText="1"/>
    </xf>
    <xf numFmtId="16" fontId="8" fillId="5" borderId="13" xfId="0" applyNumberFormat="1" applyFont="1" applyFill="1" applyBorder="1" applyAlignment="1">
      <alignment horizontal="center" vertical="center" wrapText="1"/>
    </xf>
    <xf numFmtId="165" fontId="13" fillId="6" borderId="12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5" borderId="13" xfId="0" applyNumberFormat="1" applyFont="1" applyFill="1" applyBorder="1" applyAlignment="1">
      <alignment horizontal="center" vertical="center" wrapText="1"/>
    </xf>
    <xf numFmtId="0" fontId="8" fillId="5" borderId="15" xfId="0" applyNumberFormat="1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left" vertical="center" wrapText="1"/>
    </xf>
    <xf numFmtId="164" fontId="13" fillId="0" borderId="12" xfId="0" applyNumberFormat="1" applyFont="1" applyBorder="1" applyAlignment="1">
      <alignment horizontal="right"/>
    </xf>
    <xf numFmtId="164" fontId="9" fillId="5" borderId="13" xfId="0" applyNumberFormat="1" applyFont="1" applyFill="1" applyBorder="1" applyAlignment="1">
      <alignment horizontal="center" vertical="center" wrapText="1"/>
    </xf>
    <xf numFmtId="2" fontId="9" fillId="5" borderId="13" xfId="0" applyNumberFormat="1" applyFont="1" applyFill="1" applyBorder="1" applyAlignment="1">
      <alignment vertical="center" wrapText="1"/>
    </xf>
    <xf numFmtId="0" fontId="9" fillId="5" borderId="13" xfId="0" applyNumberFormat="1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top" wrapText="1"/>
    </xf>
    <xf numFmtId="0" fontId="22" fillId="0" borderId="12" xfId="0" applyFont="1" applyBorder="1" applyAlignment="1">
      <alignment horizontal="center" vertical="top" wrapText="1"/>
    </xf>
    <xf numFmtId="0" fontId="22" fillId="0" borderId="15" xfId="0" applyFont="1" applyBorder="1" applyAlignment="1">
      <alignment horizontal="center" vertical="top" wrapText="1"/>
    </xf>
    <xf numFmtId="0" fontId="22" fillId="5" borderId="12" xfId="0" applyFont="1" applyFill="1" applyBorder="1" applyAlignment="1">
      <alignment horizontal="center" vertical="top" wrapText="1"/>
    </xf>
    <xf numFmtId="0" fontId="22" fillId="0" borderId="12" xfId="0" applyFont="1" applyBorder="1" applyAlignment="1">
      <alignment horizontal="center" vertical="top" wrapText="1"/>
    </xf>
    <xf numFmtId="0" fontId="22" fillId="5" borderId="12" xfId="0" applyFont="1" applyFill="1" applyBorder="1" applyAlignment="1">
      <alignment horizontal="center" vertical="top" wrapText="1"/>
    </xf>
    <xf numFmtId="0" fontId="25" fillId="0" borderId="12" xfId="0" applyFont="1" applyBorder="1" applyAlignment="1">
      <alignment horizontal="center"/>
    </xf>
    <xf numFmtId="0" fontId="8" fillId="5" borderId="15" xfId="0" applyNumberFormat="1" applyFont="1" applyFill="1" applyBorder="1" applyAlignment="1">
      <alignment horizontal="left" vertical="center" wrapText="1"/>
    </xf>
    <xf numFmtId="0" fontId="8" fillId="5" borderId="15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vertical="top" wrapText="1"/>
    </xf>
    <xf numFmtId="0" fontId="22" fillId="0" borderId="12" xfId="0" applyFont="1" applyBorder="1" applyAlignment="1">
      <alignment horizontal="center" vertical="top" wrapText="1"/>
    </xf>
    <xf numFmtId="0" fontId="22" fillId="5" borderId="12" xfId="0" applyFont="1" applyFill="1" applyBorder="1" applyAlignment="1">
      <alignment horizontal="center" vertical="top" wrapText="1"/>
    </xf>
    <xf numFmtId="0" fontId="19" fillId="5" borderId="12" xfId="0" applyFont="1" applyFill="1" applyBorder="1" applyAlignment="1">
      <alignment horizontal="right" vertical="center" wrapText="1"/>
    </xf>
    <xf numFmtId="164" fontId="22" fillId="0" borderId="12" xfId="0" applyNumberFormat="1" applyFont="1" applyBorder="1" applyAlignment="1">
      <alignment horizontal="right"/>
    </xf>
    <xf numFmtId="0" fontId="5" fillId="5" borderId="12" xfId="0" applyFont="1" applyFill="1" applyBorder="1" applyAlignment="1">
      <alignment vertical="center" wrapText="1"/>
    </xf>
    <xf numFmtId="2" fontId="0" fillId="0" borderId="0" xfId="0" applyNumberFormat="1" applyAlignment="1">
      <alignment horizontal="center"/>
    </xf>
    <xf numFmtId="2" fontId="13" fillId="4" borderId="12" xfId="0" applyNumberFormat="1" applyFont="1" applyFill="1" applyBorder="1" applyAlignment="1">
      <alignment horizontal="center"/>
    </xf>
    <xf numFmtId="2" fontId="12" fillId="0" borderId="12" xfId="0" applyNumberFormat="1" applyFont="1" applyBorder="1" applyAlignment="1">
      <alignment horizontal="center"/>
    </xf>
    <xf numFmtId="2" fontId="19" fillId="0" borderId="12" xfId="0" applyNumberFormat="1" applyFont="1" applyBorder="1" applyAlignment="1">
      <alignment horizontal="center"/>
    </xf>
    <xf numFmtId="2" fontId="24" fillId="0" borderId="12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8" fillId="5" borderId="15" xfId="0" applyNumberFormat="1" applyFont="1" applyFill="1" applyBorder="1" applyAlignment="1">
      <alignment horizontal="left" vertical="center" wrapText="1"/>
    </xf>
    <xf numFmtId="0" fontId="8" fillId="5" borderId="15" xfId="0" applyNumberFormat="1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top" wrapText="1"/>
    </xf>
    <xf numFmtId="0" fontId="22" fillId="5" borderId="12" xfId="0" applyFont="1" applyFill="1" applyBorder="1" applyAlignment="1">
      <alignment horizontal="center" vertical="top" wrapText="1"/>
    </xf>
    <xf numFmtId="165" fontId="13" fillId="0" borderId="12" xfId="0" applyNumberFormat="1" applyFont="1" applyBorder="1" applyAlignment="1">
      <alignment vertical="center"/>
    </xf>
    <xf numFmtId="0" fontId="8" fillId="5" borderId="13" xfId="0" applyNumberFormat="1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left" vertical="center" wrapText="1"/>
    </xf>
    <xf numFmtId="165" fontId="13" fillId="4" borderId="12" xfId="0" applyNumberFormat="1" applyFont="1" applyFill="1" applyBorder="1" applyAlignment="1">
      <alignment vertical="center" wrapText="1"/>
    </xf>
    <xf numFmtId="165" fontId="13" fillId="0" borderId="12" xfId="0" applyNumberFormat="1" applyFont="1" applyBorder="1" applyAlignment="1">
      <alignment vertical="center" wrapText="1"/>
    </xf>
    <xf numFmtId="0" fontId="0" fillId="0" borderId="0" xfId="0" applyFont="1"/>
    <xf numFmtId="0" fontId="22" fillId="0" borderId="15" xfId="0" applyFont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 wrapText="1"/>
    </xf>
    <xf numFmtId="0" fontId="8" fillId="5" borderId="13" xfId="0" applyNumberFormat="1" applyFont="1" applyFill="1" applyBorder="1" applyAlignment="1">
      <alignment horizontal="center" vertical="center" wrapText="1"/>
    </xf>
    <xf numFmtId="0" fontId="8" fillId="5" borderId="15" xfId="0" applyNumberFormat="1" applyFont="1" applyFill="1" applyBorder="1" applyAlignment="1">
      <alignment horizontal="center" vertical="center" wrapText="1"/>
    </xf>
    <xf numFmtId="0" fontId="8" fillId="5" borderId="13" xfId="0" applyNumberFormat="1" applyFont="1" applyFill="1" applyBorder="1" applyAlignment="1">
      <alignment horizontal="left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left" vertical="center" wrapText="1"/>
    </xf>
    <xf numFmtId="164" fontId="13" fillId="5" borderId="12" xfId="0" applyNumberFormat="1" applyFont="1" applyFill="1" applyBorder="1" applyAlignment="1">
      <alignment horizontal="right"/>
    </xf>
    <xf numFmtId="165" fontId="24" fillId="0" borderId="12" xfId="0" applyNumberFormat="1" applyFont="1" applyBorder="1"/>
    <xf numFmtId="165" fontId="22" fillId="4" borderId="12" xfId="0" applyNumberFormat="1" applyFont="1" applyFill="1" applyBorder="1" applyAlignment="1">
      <alignment vertical="center" wrapText="1"/>
    </xf>
    <xf numFmtId="165" fontId="22" fillId="5" borderId="12" xfId="0" applyNumberFormat="1" applyFont="1" applyFill="1" applyBorder="1" applyAlignment="1">
      <alignment vertical="center" wrapText="1"/>
    </xf>
    <xf numFmtId="0" fontId="22" fillId="0" borderId="0" xfId="0" applyFont="1" applyAlignment="1">
      <alignment horizontal="center" vertical="top" wrapText="1"/>
    </xf>
    <xf numFmtId="0" fontId="22" fillId="0" borderId="15" xfId="0" applyFont="1" applyBorder="1" applyAlignment="1">
      <alignment horizontal="center" vertical="top" wrapText="1"/>
    </xf>
    <xf numFmtId="0" fontId="22" fillId="0" borderId="12" xfId="0" applyFont="1" applyBorder="1" applyAlignment="1">
      <alignment horizontal="center" vertical="top" wrapText="1"/>
    </xf>
    <xf numFmtId="0" fontId="22" fillId="5" borderId="12" xfId="0" applyFont="1" applyFill="1" applyBorder="1" applyAlignment="1">
      <alignment horizontal="center" vertical="top" wrapText="1"/>
    </xf>
    <xf numFmtId="0" fontId="8" fillId="5" borderId="15" xfId="0" applyNumberFormat="1" applyFont="1" applyFill="1" applyBorder="1" applyAlignment="1">
      <alignment horizontal="center" vertical="center" wrapText="1"/>
    </xf>
    <xf numFmtId="0" fontId="8" fillId="5" borderId="15" xfId="0" applyNumberFormat="1" applyFont="1" applyFill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top"/>
    </xf>
    <xf numFmtId="0" fontId="8" fillId="3" borderId="15" xfId="0" applyFont="1" applyFill="1" applyBorder="1" applyAlignment="1">
      <alignment horizontal="left" vertical="center" wrapText="1"/>
    </xf>
    <xf numFmtId="0" fontId="22" fillId="3" borderId="12" xfId="0" applyFont="1" applyFill="1" applyBorder="1" applyAlignment="1">
      <alignment horizontal="center" vertical="top" wrapText="1"/>
    </xf>
    <xf numFmtId="0" fontId="22" fillId="0" borderId="0" xfId="0" applyFont="1" applyAlignment="1">
      <alignment horizontal="center" vertical="top" wrapText="1"/>
    </xf>
    <xf numFmtId="0" fontId="22" fillId="5" borderId="13" xfId="0" applyFont="1" applyFill="1" applyBorder="1" applyAlignment="1">
      <alignment horizontal="center" vertical="top" wrapText="1"/>
    </xf>
    <xf numFmtId="0" fontId="22" fillId="5" borderId="15" xfId="0" applyFont="1" applyFill="1" applyBorder="1" applyAlignment="1">
      <alignment horizontal="center" vertical="top" wrapText="1"/>
    </xf>
    <xf numFmtId="0" fontId="17" fillId="0" borderId="13" xfId="0" applyFont="1" applyBorder="1" applyAlignment="1">
      <alignment horizontal="left" vertical="top" wrapText="1"/>
    </xf>
    <xf numFmtId="0" fontId="17" fillId="0" borderId="15" xfId="0" applyFont="1" applyBorder="1" applyAlignment="1">
      <alignment horizontal="left" vertical="top" wrapText="1"/>
    </xf>
    <xf numFmtId="0" fontId="22" fillId="0" borderId="13" xfId="0" applyFont="1" applyBorder="1" applyAlignment="1">
      <alignment horizontal="center" vertical="top" wrapText="1"/>
    </xf>
    <xf numFmtId="0" fontId="22" fillId="0" borderId="15" xfId="0" applyFont="1" applyBorder="1" applyAlignment="1">
      <alignment horizontal="center" vertical="top" wrapText="1"/>
    </xf>
    <xf numFmtId="0" fontId="22" fillId="0" borderId="12" xfId="0" applyFont="1" applyBorder="1" applyAlignment="1">
      <alignment horizontal="center" vertical="top" wrapText="1"/>
    </xf>
    <xf numFmtId="0" fontId="17" fillId="5" borderId="13" xfId="0" applyFont="1" applyFill="1" applyBorder="1" applyAlignment="1">
      <alignment horizontal="left" vertical="top" wrapText="1"/>
    </xf>
    <xf numFmtId="0" fontId="17" fillId="5" borderId="15" xfId="0" applyFont="1" applyFill="1" applyBorder="1" applyAlignment="1">
      <alignment horizontal="left" vertical="top" wrapText="1"/>
    </xf>
    <xf numFmtId="0" fontId="22" fillId="0" borderId="13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left" vertical="top" wrapText="1"/>
    </xf>
    <xf numFmtId="0" fontId="22" fillId="5" borderId="15" xfId="0" applyFont="1" applyFill="1" applyBorder="1" applyAlignment="1">
      <alignment horizontal="left" vertical="top" wrapText="1"/>
    </xf>
    <xf numFmtId="0" fontId="17" fillId="5" borderId="14" xfId="0" applyFont="1" applyFill="1" applyBorder="1" applyAlignment="1">
      <alignment horizontal="left" vertical="top" wrapText="1"/>
    </xf>
    <xf numFmtId="0" fontId="17" fillId="5" borderId="17" xfId="0" applyFont="1" applyFill="1" applyBorder="1" applyAlignment="1">
      <alignment horizontal="left" vertical="top" wrapText="1"/>
    </xf>
    <xf numFmtId="0" fontId="17" fillId="5" borderId="16" xfId="0" applyFont="1" applyFill="1" applyBorder="1" applyAlignment="1">
      <alignment horizontal="left" vertical="top" wrapText="1"/>
    </xf>
    <xf numFmtId="0" fontId="23" fillId="0" borderId="0" xfId="0" applyFont="1" applyAlignment="1">
      <alignment horizontal="right" vertical="top" wrapText="1"/>
    </xf>
    <xf numFmtId="0" fontId="24" fillId="0" borderId="0" xfId="0" applyFont="1" applyAlignment="1">
      <alignment horizontal="center" vertical="top" wrapText="1"/>
    </xf>
    <xf numFmtId="0" fontId="22" fillId="5" borderId="12" xfId="0" applyFont="1" applyFill="1" applyBorder="1" applyAlignment="1">
      <alignment horizontal="center" vertical="top" wrapText="1"/>
    </xf>
    <xf numFmtId="0" fontId="22" fillId="0" borderId="14" xfId="0" applyFont="1" applyBorder="1" applyAlignment="1">
      <alignment horizontal="center" vertical="top" wrapText="1"/>
    </xf>
    <xf numFmtId="0" fontId="22" fillId="0" borderId="16" xfId="0" applyFont="1" applyBorder="1" applyAlignment="1">
      <alignment horizontal="center" vertical="top" wrapText="1"/>
    </xf>
    <xf numFmtId="16" fontId="22" fillId="0" borderId="12" xfId="0" applyNumberFormat="1" applyFont="1" applyBorder="1" applyAlignment="1">
      <alignment horizontal="center" vertical="top" wrapText="1"/>
    </xf>
    <xf numFmtId="0" fontId="17" fillId="5" borderId="12" xfId="0" applyFont="1" applyFill="1" applyBorder="1" applyAlignment="1">
      <alignment horizontal="left" vertical="top" wrapText="1"/>
    </xf>
    <xf numFmtId="0" fontId="14" fillId="0" borderId="0" xfId="0" applyFont="1" applyAlignment="1">
      <alignment horizontal="center" vertical="top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5" borderId="2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0" fontId="0" fillId="4" borderId="2" xfId="0" applyFont="1" applyFill="1" applyBorder="1" applyAlignment="1">
      <alignment horizontal="center"/>
    </xf>
    <xf numFmtId="0" fontId="0" fillId="4" borderId="9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16" fontId="0" fillId="0" borderId="2" xfId="0" applyNumberFormat="1" applyBorder="1" applyAlignment="1">
      <alignment horizontal="center"/>
    </xf>
    <xf numFmtId="0" fontId="5" fillId="4" borderId="9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vertical="center" wrapText="1"/>
    </xf>
    <xf numFmtId="0" fontId="15" fillId="4" borderId="9" xfId="0" applyFont="1" applyFill="1" applyBorder="1" applyAlignment="1">
      <alignment vertical="center" wrapText="1"/>
    </xf>
    <xf numFmtId="0" fontId="15" fillId="4" borderId="8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17" fillId="2" borderId="11" xfId="0" applyFont="1" applyFill="1" applyBorder="1" applyAlignment="1">
      <alignment horizontal="justify" vertical="center" wrapText="1"/>
    </xf>
    <xf numFmtId="0" fontId="17" fillId="2" borderId="9" xfId="0" applyFont="1" applyFill="1" applyBorder="1" applyAlignment="1">
      <alignment horizontal="justify" vertical="center" wrapText="1"/>
    </xf>
    <xf numFmtId="0" fontId="17" fillId="2" borderId="8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left"/>
    </xf>
    <xf numFmtId="0" fontId="4" fillId="2" borderId="11" xfId="0" applyFont="1" applyFill="1" applyBorder="1" applyAlignment="1">
      <alignment horizontal="justify" vertical="center" wrapText="1"/>
    </xf>
    <xf numFmtId="0" fontId="4" fillId="2" borderId="9" xfId="0" applyFont="1" applyFill="1" applyBorder="1" applyAlignment="1">
      <alignment horizontal="justify" vertical="center" wrapText="1"/>
    </xf>
    <xf numFmtId="0" fontId="4" fillId="2" borderId="8" xfId="0" applyFont="1" applyFill="1" applyBorder="1" applyAlignment="1">
      <alignment horizontal="justify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8" fillId="5" borderId="13" xfId="0" applyNumberFormat="1" applyFont="1" applyFill="1" applyBorder="1" applyAlignment="1">
      <alignment horizontal="center" vertical="center" wrapText="1"/>
    </xf>
    <xf numFmtId="0" fontId="8" fillId="5" borderId="19" xfId="0" applyNumberFormat="1" applyFont="1" applyFill="1" applyBorder="1" applyAlignment="1">
      <alignment horizontal="center" vertical="center" wrapText="1"/>
    </xf>
    <xf numFmtId="0" fontId="8" fillId="5" borderId="15" xfId="0" applyNumberFormat="1" applyFont="1" applyFill="1" applyBorder="1" applyAlignment="1">
      <alignment horizontal="center" vertical="center" wrapText="1"/>
    </xf>
    <xf numFmtId="0" fontId="8" fillId="5" borderId="13" xfId="0" applyNumberFormat="1" applyFont="1" applyFill="1" applyBorder="1" applyAlignment="1">
      <alignment horizontal="left" vertical="center" wrapText="1"/>
    </xf>
    <xf numFmtId="0" fontId="8" fillId="5" borderId="19" xfId="0" applyNumberFormat="1" applyFont="1" applyFill="1" applyBorder="1" applyAlignment="1">
      <alignment horizontal="left" vertical="center" wrapText="1"/>
    </xf>
    <xf numFmtId="0" fontId="8" fillId="5" borderId="15" xfId="0" applyNumberFormat="1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right" vertical="center"/>
    </xf>
    <xf numFmtId="0" fontId="10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19" fillId="5" borderId="20" xfId="0" applyFont="1" applyFill="1" applyBorder="1" applyAlignment="1">
      <alignment horizontal="left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/>
    </xf>
    <xf numFmtId="0" fontId="12" fillId="5" borderId="14" xfId="0" applyFont="1" applyFill="1" applyBorder="1" applyAlignment="1">
      <alignment horizontal="left" vertical="center" wrapText="1"/>
    </xf>
    <xf numFmtId="0" fontId="12" fillId="5" borderId="17" xfId="0" applyFont="1" applyFill="1" applyBorder="1" applyAlignment="1">
      <alignment horizontal="left" vertical="center" wrapText="1"/>
    </xf>
    <xf numFmtId="0" fontId="12" fillId="5" borderId="16" xfId="0" applyFont="1" applyFill="1" applyBorder="1" applyAlignment="1">
      <alignment horizontal="left" vertical="center" wrapText="1"/>
    </xf>
    <xf numFmtId="0" fontId="12" fillId="5" borderId="12" xfId="0" applyFont="1" applyFill="1" applyBorder="1" applyAlignment="1">
      <alignment horizontal="left" vertical="center" wrapText="1"/>
    </xf>
    <xf numFmtId="2" fontId="8" fillId="5" borderId="13" xfId="0" applyNumberFormat="1" applyFont="1" applyFill="1" applyBorder="1" applyAlignment="1">
      <alignment horizontal="left" vertical="center" wrapText="1"/>
    </xf>
    <xf numFmtId="2" fontId="8" fillId="5" borderId="15" xfId="0" applyNumberFormat="1" applyFont="1" applyFill="1" applyBorder="1" applyAlignment="1">
      <alignment horizontal="left" vertical="center" wrapText="1"/>
    </xf>
    <xf numFmtId="164" fontId="8" fillId="5" borderId="13" xfId="0" applyNumberFormat="1" applyFont="1" applyFill="1" applyBorder="1" applyAlignment="1">
      <alignment horizontal="center" vertical="center" wrapText="1"/>
    </xf>
    <xf numFmtId="164" fontId="8" fillId="5" borderId="15" xfId="0" applyNumberFormat="1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left" vertical="center" wrapText="1"/>
    </xf>
    <xf numFmtId="0" fontId="4" fillId="5" borderId="19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164" fontId="8" fillId="5" borderId="19" xfId="0" applyNumberFormat="1" applyFont="1" applyFill="1" applyBorder="1" applyAlignment="1">
      <alignment horizontal="center" vertical="center" wrapText="1"/>
    </xf>
    <xf numFmtId="2" fontId="8" fillId="5" borderId="19" xfId="0" applyNumberFormat="1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2" fontId="13" fillId="5" borderId="22" xfId="0" applyNumberFormat="1" applyFont="1" applyFill="1" applyBorder="1" applyAlignment="1">
      <alignment horizontal="left" vertical="center" wrapText="1"/>
    </xf>
    <xf numFmtId="2" fontId="13" fillId="5" borderId="23" xfId="0" applyNumberFormat="1" applyFont="1" applyFill="1" applyBorder="1" applyAlignment="1">
      <alignment horizontal="left" vertical="center" wrapText="1"/>
    </xf>
    <xf numFmtId="164" fontId="8" fillId="5" borderId="12" xfId="0" applyNumberFormat="1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8" fillId="5" borderId="19" xfId="0" applyFont="1" applyFill="1" applyBorder="1" applyAlignment="1">
      <alignment horizontal="left" vertical="center" wrapText="1"/>
    </xf>
    <xf numFmtId="0" fontId="8" fillId="5" borderId="15" xfId="0" applyFont="1" applyFill="1" applyBorder="1" applyAlignment="1">
      <alignment horizontal="left" vertical="center" wrapText="1"/>
    </xf>
    <xf numFmtId="2" fontId="13" fillId="5" borderId="1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95"/>
  <sheetViews>
    <sheetView view="pageBreakPreview" topLeftCell="A7" zoomScale="120" zoomScaleNormal="100" zoomScaleSheetLayoutView="120" workbookViewId="0">
      <selection activeCell="E11" sqref="E11:E12"/>
    </sheetView>
  </sheetViews>
  <sheetFormatPr defaultRowHeight="15" x14ac:dyDescent="0.25"/>
  <cols>
    <col min="1" max="1" width="2.28515625" style="90" customWidth="1"/>
    <col min="2" max="2" width="6.140625" style="90" customWidth="1"/>
    <col min="3" max="3" width="38.28515625" style="90" customWidth="1"/>
    <col min="4" max="4" width="12.5703125" style="90" customWidth="1"/>
    <col min="5" max="5" width="11.42578125" style="90" customWidth="1"/>
    <col min="6" max="6" width="10.7109375" style="90" customWidth="1"/>
    <col min="7" max="9" width="9.140625" style="90"/>
    <col min="10" max="10" width="10.140625" style="91" customWidth="1"/>
    <col min="11" max="11" width="9.140625" style="158"/>
    <col min="12" max="16384" width="9.140625" style="90"/>
  </cols>
  <sheetData>
    <row r="1" spans="2:11" ht="16.5" customHeight="1" x14ac:dyDescent="0.25">
      <c r="F1" s="185" t="s">
        <v>90</v>
      </c>
      <c r="G1" s="185"/>
      <c r="H1" s="185"/>
      <c r="I1" s="185"/>
      <c r="J1" s="185"/>
    </row>
    <row r="3" spans="2:11" ht="15" customHeight="1" x14ac:dyDescent="0.25">
      <c r="B3" s="186" t="s">
        <v>64</v>
      </c>
      <c r="C3" s="186"/>
      <c r="D3" s="186"/>
      <c r="E3" s="186"/>
      <c r="F3" s="186"/>
      <c r="G3" s="186"/>
      <c r="H3" s="186"/>
      <c r="I3" s="186"/>
      <c r="J3" s="116"/>
    </row>
    <row r="4" spans="2:11" ht="46.5" customHeight="1" x14ac:dyDescent="0.25">
      <c r="B4" s="186" t="s">
        <v>65</v>
      </c>
      <c r="C4" s="186"/>
      <c r="D4" s="186"/>
      <c r="E4" s="186"/>
      <c r="F4" s="186"/>
      <c r="G4" s="186"/>
      <c r="H4" s="186"/>
      <c r="I4" s="186"/>
      <c r="J4" s="186"/>
    </row>
    <row r="5" spans="2:11" ht="9" customHeight="1" x14ac:dyDescent="0.25">
      <c r="D5" s="91"/>
      <c r="E5" s="91"/>
      <c r="F5" s="91"/>
    </row>
    <row r="6" spans="2:11" ht="15" customHeight="1" x14ac:dyDescent="0.25">
      <c r="B6" s="174" t="s">
        <v>7</v>
      </c>
      <c r="C6" s="174" t="s">
        <v>58</v>
      </c>
      <c r="D6" s="174"/>
      <c r="E6" s="174" t="s">
        <v>61</v>
      </c>
      <c r="F6" s="174" t="s">
        <v>66</v>
      </c>
      <c r="G6" s="174"/>
      <c r="H6" s="174"/>
      <c r="I6" s="174"/>
      <c r="J6" s="174"/>
      <c r="K6" s="174"/>
    </row>
    <row r="7" spans="2:11" x14ac:dyDescent="0.25">
      <c r="B7" s="174"/>
      <c r="C7" s="174"/>
      <c r="D7" s="174"/>
      <c r="E7" s="174"/>
      <c r="F7" s="118" t="s">
        <v>212</v>
      </c>
      <c r="G7" s="118" t="s">
        <v>62</v>
      </c>
      <c r="H7" s="159" t="s">
        <v>63</v>
      </c>
      <c r="I7" s="118" t="s">
        <v>213</v>
      </c>
      <c r="J7" s="147" t="s">
        <v>267</v>
      </c>
      <c r="K7" s="159" t="s">
        <v>343</v>
      </c>
    </row>
    <row r="8" spans="2:11" x14ac:dyDescent="0.25">
      <c r="B8" s="88">
        <v>1</v>
      </c>
      <c r="C8" s="188">
        <v>2</v>
      </c>
      <c r="D8" s="189"/>
      <c r="E8" s="88">
        <v>3</v>
      </c>
      <c r="F8" s="88">
        <v>4</v>
      </c>
      <c r="G8" s="88">
        <v>5</v>
      </c>
      <c r="H8" s="160">
        <v>6</v>
      </c>
      <c r="I8" s="88">
        <v>7</v>
      </c>
      <c r="J8" s="117">
        <v>8</v>
      </c>
      <c r="K8" s="160">
        <v>8</v>
      </c>
    </row>
    <row r="9" spans="2:11" ht="25.5" x14ac:dyDescent="0.25">
      <c r="B9" s="187">
        <v>1</v>
      </c>
      <c r="C9" s="170" t="s">
        <v>73</v>
      </c>
      <c r="D9" s="92" t="s">
        <v>59</v>
      </c>
      <c r="E9" s="174" t="s">
        <v>71</v>
      </c>
      <c r="F9" s="88"/>
      <c r="G9" s="121">
        <v>51</v>
      </c>
      <c r="H9" s="161">
        <v>55</v>
      </c>
      <c r="I9" s="121">
        <v>62.6</v>
      </c>
      <c r="J9" s="120"/>
      <c r="K9" s="160"/>
    </row>
    <row r="10" spans="2:11" ht="25.5" x14ac:dyDescent="0.25">
      <c r="B10" s="187"/>
      <c r="C10" s="171"/>
      <c r="D10" s="92" t="s">
        <v>60</v>
      </c>
      <c r="E10" s="174"/>
      <c r="F10" s="88">
        <v>50</v>
      </c>
      <c r="G10" s="88">
        <v>51</v>
      </c>
      <c r="H10" s="160">
        <v>55</v>
      </c>
      <c r="I10" s="88"/>
      <c r="J10" s="117"/>
      <c r="K10" s="160"/>
    </row>
    <row r="11" spans="2:11" ht="25.5" x14ac:dyDescent="0.25">
      <c r="B11" s="187">
        <v>2</v>
      </c>
      <c r="C11" s="170" t="s">
        <v>208</v>
      </c>
      <c r="D11" s="92" t="s">
        <v>59</v>
      </c>
      <c r="E11" s="174" t="s">
        <v>71</v>
      </c>
      <c r="F11" s="88"/>
      <c r="G11" s="88">
        <v>100</v>
      </c>
      <c r="H11" s="160">
        <v>100</v>
      </c>
      <c r="I11" s="88">
        <v>100</v>
      </c>
      <c r="J11" s="117">
        <v>100</v>
      </c>
      <c r="K11" s="160">
        <v>100</v>
      </c>
    </row>
    <row r="12" spans="2:11" ht="25.5" x14ac:dyDescent="0.25">
      <c r="B12" s="187"/>
      <c r="C12" s="171"/>
      <c r="D12" s="92" t="s">
        <v>60</v>
      </c>
      <c r="E12" s="174"/>
      <c r="F12" s="88">
        <v>100</v>
      </c>
      <c r="G12" s="88">
        <v>100</v>
      </c>
      <c r="H12" s="160">
        <v>100</v>
      </c>
      <c r="I12" s="88"/>
      <c r="J12" s="117"/>
      <c r="K12" s="160"/>
    </row>
    <row r="13" spans="2:11" ht="25.5" x14ac:dyDescent="0.25">
      <c r="B13" s="187">
        <v>3</v>
      </c>
      <c r="C13" s="170" t="s">
        <v>68</v>
      </c>
      <c r="D13" s="92" t="s">
        <v>59</v>
      </c>
      <c r="E13" s="174" t="s">
        <v>67</v>
      </c>
      <c r="F13" s="88"/>
      <c r="G13" s="120">
        <v>51</v>
      </c>
      <c r="H13" s="161">
        <v>40</v>
      </c>
      <c r="I13" s="121">
        <v>17</v>
      </c>
      <c r="J13" s="121">
        <v>20</v>
      </c>
      <c r="K13" s="160">
        <v>50</v>
      </c>
    </row>
    <row r="14" spans="2:11" ht="25.5" x14ac:dyDescent="0.25">
      <c r="B14" s="187"/>
      <c r="C14" s="171"/>
      <c r="D14" s="92" t="s">
        <v>60</v>
      </c>
      <c r="E14" s="174"/>
      <c r="F14" s="88">
        <v>329</v>
      </c>
      <c r="G14" s="121">
        <v>51</v>
      </c>
      <c r="H14" s="160">
        <v>40</v>
      </c>
      <c r="I14" s="88"/>
      <c r="J14" s="117"/>
      <c r="K14" s="160"/>
    </row>
    <row r="15" spans="2:11" ht="25.5" x14ac:dyDescent="0.25">
      <c r="B15" s="187">
        <v>4</v>
      </c>
      <c r="C15" s="170" t="s">
        <v>69</v>
      </c>
      <c r="D15" s="92" t="s">
        <v>59</v>
      </c>
      <c r="E15" s="174" t="s">
        <v>67</v>
      </c>
      <c r="F15" s="88"/>
      <c r="G15" s="88"/>
      <c r="H15" s="160"/>
      <c r="I15" s="89">
        <v>2</v>
      </c>
      <c r="J15" s="117">
        <v>1</v>
      </c>
      <c r="K15" s="160"/>
    </row>
    <row r="16" spans="2:11" ht="25.5" x14ac:dyDescent="0.25">
      <c r="B16" s="187"/>
      <c r="C16" s="171"/>
      <c r="D16" s="92" t="s">
        <v>60</v>
      </c>
      <c r="E16" s="174"/>
      <c r="F16" s="88">
        <v>3</v>
      </c>
      <c r="G16" s="88"/>
      <c r="H16" s="160"/>
      <c r="I16" s="88"/>
      <c r="J16" s="117"/>
      <c r="K16" s="160"/>
    </row>
    <row r="17" spans="2:11" ht="25.5" x14ac:dyDescent="0.25">
      <c r="B17" s="187">
        <v>5</v>
      </c>
      <c r="C17" s="170" t="s">
        <v>207</v>
      </c>
      <c r="D17" s="92" t="s">
        <v>59</v>
      </c>
      <c r="E17" s="174" t="s">
        <v>71</v>
      </c>
      <c r="F17" s="88"/>
      <c r="G17" s="88">
        <v>100</v>
      </c>
      <c r="H17" s="160">
        <v>100</v>
      </c>
      <c r="I17" s="89">
        <v>100</v>
      </c>
      <c r="J17" s="117"/>
      <c r="K17" s="160"/>
    </row>
    <row r="18" spans="2:11" ht="25.5" x14ac:dyDescent="0.25">
      <c r="B18" s="187"/>
      <c r="C18" s="171"/>
      <c r="D18" s="92" t="s">
        <v>60</v>
      </c>
      <c r="E18" s="174"/>
      <c r="F18" s="88">
        <v>100</v>
      </c>
      <c r="G18" s="88">
        <v>100</v>
      </c>
      <c r="H18" s="160">
        <v>100</v>
      </c>
      <c r="I18" s="88"/>
      <c r="J18" s="117"/>
      <c r="K18" s="160"/>
    </row>
    <row r="19" spans="2:11" ht="25.5" x14ac:dyDescent="0.25">
      <c r="B19" s="168">
        <v>6</v>
      </c>
      <c r="C19" s="170" t="s">
        <v>277</v>
      </c>
      <c r="D19" s="92" t="s">
        <v>59</v>
      </c>
      <c r="E19" s="172" t="s">
        <v>67</v>
      </c>
      <c r="F19" s="117"/>
      <c r="G19" s="117"/>
      <c r="H19" s="161">
        <v>30</v>
      </c>
      <c r="I19" s="117"/>
      <c r="J19" s="117"/>
      <c r="K19" s="160"/>
    </row>
    <row r="20" spans="2:11" ht="25.5" x14ac:dyDescent="0.25">
      <c r="B20" s="169"/>
      <c r="C20" s="171"/>
      <c r="D20" s="92" t="s">
        <v>60</v>
      </c>
      <c r="E20" s="173"/>
      <c r="F20" s="117"/>
      <c r="G20" s="117"/>
      <c r="H20" s="160">
        <v>30</v>
      </c>
      <c r="I20" s="117"/>
      <c r="J20" s="117"/>
      <c r="K20" s="160"/>
    </row>
    <row r="21" spans="2:11" ht="25.5" x14ac:dyDescent="0.25">
      <c r="B21" s="187">
        <v>7</v>
      </c>
      <c r="C21" s="170" t="s">
        <v>70</v>
      </c>
      <c r="D21" s="92" t="s">
        <v>59</v>
      </c>
      <c r="E21" s="174" t="s">
        <v>71</v>
      </c>
      <c r="F21" s="88"/>
      <c r="G21" s="88">
        <v>0.6</v>
      </c>
      <c r="H21" s="161">
        <v>0.4</v>
      </c>
      <c r="I21" s="89">
        <v>0.33</v>
      </c>
      <c r="J21" s="117"/>
      <c r="K21" s="160"/>
    </row>
    <row r="22" spans="2:11" ht="25.5" x14ac:dyDescent="0.25">
      <c r="B22" s="187"/>
      <c r="C22" s="171"/>
      <c r="D22" s="92" t="s">
        <v>60</v>
      </c>
      <c r="E22" s="174"/>
      <c r="F22" s="88">
        <v>0.7</v>
      </c>
      <c r="G22" s="119">
        <v>0.6</v>
      </c>
      <c r="H22" s="160">
        <v>0.4</v>
      </c>
      <c r="I22" s="88"/>
      <c r="J22" s="117"/>
      <c r="K22" s="160"/>
    </row>
    <row r="23" spans="2:11" ht="25.5" x14ac:dyDescent="0.25">
      <c r="B23" s="187">
        <v>8</v>
      </c>
      <c r="C23" s="170" t="s">
        <v>57</v>
      </c>
      <c r="D23" s="92" t="s">
        <v>59</v>
      </c>
      <c r="E23" s="174" t="s">
        <v>67</v>
      </c>
      <c r="F23" s="88"/>
      <c r="G23" s="89">
        <v>9</v>
      </c>
      <c r="H23" s="161">
        <v>9</v>
      </c>
      <c r="I23" s="89">
        <v>9</v>
      </c>
      <c r="J23" s="117">
        <v>9</v>
      </c>
      <c r="K23" s="160">
        <v>9</v>
      </c>
    </row>
    <row r="24" spans="2:11" ht="25.5" x14ac:dyDescent="0.25">
      <c r="B24" s="187"/>
      <c r="C24" s="171"/>
      <c r="D24" s="92" t="s">
        <v>60</v>
      </c>
      <c r="E24" s="174"/>
      <c r="F24" s="88">
        <v>44</v>
      </c>
      <c r="G24" s="88">
        <v>9</v>
      </c>
      <c r="H24" s="160">
        <v>9</v>
      </c>
      <c r="I24" s="88"/>
      <c r="J24" s="117"/>
      <c r="K24" s="160"/>
    </row>
    <row r="25" spans="2:11" ht="31.5" customHeight="1" x14ac:dyDescent="0.25">
      <c r="B25" s="174">
        <v>9</v>
      </c>
      <c r="C25" s="170" t="s">
        <v>72</v>
      </c>
      <c r="D25" s="92" t="s">
        <v>59</v>
      </c>
      <c r="E25" s="174" t="s">
        <v>71</v>
      </c>
      <c r="F25" s="89"/>
      <c r="G25" s="89">
        <v>3</v>
      </c>
      <c r="H25" s="161">
        <v>3</v>
      </c>
      <c r="I25" s="89">
        <v>3</v>
      </c>
      <c r="J25" s="117">
        <v>3</v>
      </c>
      <c r="K25" s="160">
        <v>3</v>
      </c>
    </row>
    <row r="26" spans="2:11" ht="35.25" customHeight="1" x14ac:dyDescent="0.25">
      <c r="B26" s="174"/>
      <c r="C26" s="171"/>
      <c r="D26" s="92" t="s">
        <v>60</v>
      </c>
      <c r="E26" s="174"/>
      <c r="F26" s="89">
        <v>2.6</v>
      </c>
      <c r="G26" s="119">
        <v>3</v>
      </c>
      <c r="H26" s="161">
        <v>3</v>
      </c>
      <c r="I26" s="89"/>
      <c r="J26" s="117"/>
      <c r="K26" s="160"/>
    </row>
    <row r="27" spans="2:11" ht="25.5" x14ac:dyDescent="0.25">
      <c r="B27" s="174">
        <v>10</v>
      </c>
      <c r="C27" s="170" t="s">
        <v>166</v>
      </c>
      <c r="D27" s="92" t="s">
        <v>59</v>
      </c>
      <c r="E27" s="174" t="s">
        <v>67</v>
      </c>
      <c r="F27" s="88"/>
      <c r="G27" s="103">
        <v>1</v>
      </c>
      <c r="H27" s="160"/>
      <c r="I27" s="88"/>
      <c r="J27" s="117"/>
      <c r="K27" s="160"/>
    </row>
    <row r="28" spans="2:11" ht="25.5" x14ac:dyDescent="0.25">
      <c r="B28" s="174"/>
      <c r="C28" s="171"/>
      <c r="D28" s="92" t="s">
        <v>60</v>
      </c>
      <c r="E28" s="174"/>
      <c r="F28" s="88">
        <v>2</v>
      </c>
      <c r="G28" s="121">
        <v>1</v>
      </c>
      <c r="H28" s="160"/>
      <c r="I28" s="88"/>
      <c r="J28" s="117"/>
      <c r="K28" s="160"/>
    </row>
    <row r="29" spans="2:11" ht="25.5" x14ac:dyDescent="0.25">
      <c r="B29" s="172">
        <v>11</v>
      </c>
      <c r="C29" s="175" t="s">
        <v>318</v>
      </c>
      <c r="D29" s="92" t="s">
        <v>59</v>
      </c>
      <c r="E29" s="174" t="s">
        <v>67</v>
      </c>
      <c r="F29" s="126"/>
      <c r="G29" s="127"/>
      <c r="H29" s="160">
        <v>2</v>
      </c>
      <c r="I29" s="126"/>
      <c r="J29" s="126"/>
      <c r="K29" s="160"/>
    </row>
    <row r="30" spans="2:11" ht="25.5" x14ac:dyDescent="0.25">
      <c r="B30" s="173"/>
      <c r="C30" s="176"/>
      <c r="D30" s="92" t="s">
        <v>60</v>
      </c>
      <c r="E30" s="174"/>
      <c r="F30" s="126"/>
      <c r="G30" s="127"/>
      <c r="H30" s="160">
        <v>1</v>
      </c>
      <c r="I30" s="126"/>
      <c r="J30" s="126"/>
      <c r="K30" s="160"/>
    </row>
    <row r="31" spans="2:11" ht="25.5" x14ac:dyDescent="0.25">
      <c r="B31" s="172">
        <v>11</v>
      </c>
      <c r="C31" s="175" t="s">
        <v>319</v>
      </c>
      <c r="D31" s="92" t="s">
        <v>59</v>
      </c>
      <c r="E31" s="174" t="s">
        <v>320</v>
      </c>
      <c r="F31" s="139"/>
      <c r="G31" s="140"/>
      <c r="H31" s="160">
        <v>8958.67</v>
      </c>
      <c r="I31" s="166">
        <v>8612.7000000000007</v>
      </c>
      <c r="J31" s="139"/>
      <c r="K31" s="160"/>
    </row>
    <row r="32" spans="2:11" ht="25.5" x14ac:dyDescent="0.25">
      <c r="B32" s="173"/>
      <c r="C32" s="176"/>
      <c r="D32" s="92" t="s">
        <v>60</v>
      </c>
      <c r="E32" s="174"/>
      <c r="F32" s="139"/>
      <c r="G32" s="140"/>
      <c r="H32" s="160">
        <v>8893</v>
      </c>
      <c r="I32" s="139"/>
      <c r="J32" s="139"/>
      <c r="K32" s="160"/>
    </row>
    <row r="33" spans="2:11" s="93" customFormat="1" x14ac:dyDescent="0.25">
      <c r="B33" s="88">
        <v>12</v>
      </c>
      <c r="C33" s="182" t="s">
        <v>126</v>
      </c>
      <c r="D33" s="183"/>
      <c r="E33" s="183"/>
      <c r="F33" s="183"/>
      <c r="G33" s="183"/>
      <c r="H33" s="183"/>
      <c r="I33" s="184"/>
      <c r="J33" s="122"/>
      <c r="K33" s="164"/>
    </row>
    <row r="34" spans="2:11" s="93" customFormat="1" ht="27.75" customHeight="1" x14ac:dyDescent="0.25">
      <c r="B34" s="190" t="s">
        <v>268</v>
      </c>
      <c r="C34" s="175" t="s">
        <v>110</v>
      </c>
      <c r="D34" s="92" t="s">
        <v>59</v>
      </c>
      <c r="E34" s="179" t="s">
        <v>71</v>
      </c>
      <c r="F34" s="88"/>
      <c r="G34" s="88">
        <v>44.6</v>
      </c>
      <c r="H34" s="160">
        <v>44.8</v>
      </c>
      <c r="I34" s="88">
        <v>45.56</v>
      </c>
      <c r="J34" s="117">
        <v>45.56</v>
      </c>
      <c r="K34" s="160">
        <v>45.56</v>
      </c>
    </row>
    <row r="35" spans="2:11" s="93" customFormat="1" ht="32.25" customHeight="1" x14ac:dyDescent="0.25">
      <c r="B35" s="174"/>
      <c r="C35" s="176"/>
      <c r="D35" s="92" t="s">
        <v>60</v>
      </c>
      <c r="E35" s="179"/>
      <c r="F35" s="88">
        <v>44.6</v>
      </c>
      <c r="G35" s="89">
        <v>44.8</v>
      </c>
      <c r="H35" s="160">
        <v>45.56</v>
      </c>
      <c r="I35" s="88"/>
      <c r="J35" s="117"/>
      <c r="K35" s="164"/>
    </row>
    <row r="36" spans="2:11" s="93" customFormat="1" ht="30" customHeight="1" x14ac:dyDescent="0.25">
      <c r="B36" s="174" t="s">
        <v>269</v>
      </c>
      <c r="C36" s="175" t="s">
        <v>111</v>
      </c>
      <c r="D36" s="92" t="s">
        <v>59</v>
      </c>
      <c r="E36" s="179" t="s">
        <v>71</v>
      </c>
      <c r="F36" s="88"/>
      <c r="G36" s="88">
        <v>35.299999999999997</v>
      </c>
      <c r="H36" s="160">
        <v>37.1</v>
      </c>
      <c r="I36" s="88">
        <v>38.24</v>
      </c>
      <c r="J36" s="117">
        <v>38.24</v>
      </c>
      <c r="K36" s="164">
        <v>38.24</v>
      </c>
    </row>
    <row r="37" spans="2:11" s="93" customFormat="1" ht="33.75" customHeight="1" x14ac:dyDescent="0.25">
      <c r="B37" s="174"/>
      <c r="C37" s="176"/>
      <c r="D37" s="92" t="s">
        <v>60</v>
      </c>
      <c r="E37" s="179"/>
      <c r="F37" s="88">
        <v>35.299999999999997</v>
      </c>
      <c r="G37" s="89">
        <v>37.1</v>
      </c>
      <c r="H37" s="160">
        <v>38.24</v>
      </c>
      <c r="I37" s="88"/>
      <c r="J37" s="117"/>
      <c r="K37" s="164"/>
    </row>
    <row r="38" spans="2:11" s="93" customFormat="1" ht="30" customHeight="1" x14ac:dyDescent="0.25">
      <c r="B38" s="174" t="s">
        <v>270</v>
      </c>
      <c r="C38" s="175" t="s">
        <v>112</v>
      </c>
      <c r="D38" s="92" t="s">
        <v>59</v>
      </c>
      <c r="E38" s="179" t="s">
        <v>71</v>
      </c>
      <c r="F38" s="88"/>
      <c r="G38" s="88">
        <v>50</v>
      </c>
      <c r="H38" s="160">
        <v>51</v>
      </c>
      <c r="I38" s="88">
        <v>51.72</v>
      </c>
      <c r="J38" s="117">
        <v>51.72</v>
      </c>
      <c r="K38" s="164">
        <v>51.72</v>
      </c>
    </row>
    <row r="39" spans="2:11" s="93" customFormat="1" ht="33.75" customHeight="1" x14ac:dyDescent="0.25">
      <c r="B39" s="174"/>
      <c r="C39" s="176"/>
      <c r="D39" s="92" t="s">
        <v>60</v>
      </c>
      <c r="E39" s="179"/>
      <c r="F39" s="88">
        <v>50</v>
      </c>
      <c r="G39" s="89">
        <v>51</v>
      </c>
      <c r="H39" s="160">
        <v>51.72</v>
      </c>
      <c r="I39" s="88"/>
      <c r="J39" s="117"/>
      <c r="K39" s="164"/>
    </row>
    <row r="40" spans="2:11" s="93" customFormat="1" ht="25.5" x14ac:dyDescent="0.25">
      <c r="B40" s="174" t="s">
        <v>283</v>
      </c>
      <c r="C40" s="175" t="s">
        <v>113</v>
      </c>
      <c r="D40" s="92" t="s">
        <v>59</v>
      </c>
      <c r="E40" s="179" t="s">
        <v>71</v>
      </c>
      <c r="F40" s="88"/>
      <c r="G40" s="88">
        <v>35.299999999999997</v>
      </c>
      <c r="H40" s="160">
        <v>54.5</v>
      </c>
      <c r="I40" s="88">
        <v>54.96</v>
      </c>
      <c r="J40" s="117">
        <v>54.96</v>
      </c>
      <c r="K40" s="164">
        <v>54.96</v>
      </c>
    </row>
    <row r="41" spans="2:11" s="93" customFormat="1" ht="28.5" customHeight="1" x14ac:dyDescent="0.25">
      <c r="B41" s="174"/>
      <c r="C41" s="176"/>
      <c r="D41" s="92" t="s">
        <v>60</v>
      </c>
      <c r="E41" s="179"/>
      <c r="F41" s="88">
        <v>35.299999999999997</v>
      </c>
      <c r="G41" s="88">
        <v>54.5</v>
      </c>
      <c r="H41" s="160">
        <v>54.96</v>
      </c>
      <c r="I41" s="88"/>
      <c r="J41" s="122"/>
      <c r="K41" s="164"/>
    </row>
    <row r="42" spans="2:11" s="93" customFormat="1" x14ac:dyDescent="0.25">
      <c r="B42" s="88">
        <v>13</v>
      </c>
      <c r="C42" s="182" t="s">
        <v>127</v>
      </c>
      <c r="D42" s="183"/>
      <c r="E42" s="183"/>
      <c r="F42" s="183"/>
      <c r="G42" s="183"/>
      <c r="H42" s="183"/>
      <c r="I42" s="184"/>
      <c r="J42" s="122"/>
      <c r="K42" s="164"/>
    </row>
    <row r="43" spans="2:11" s="93" customFormat="1" ht="27.75" customHeight="1" x14ac:dyDescent="0.25">
      <c r="B43" s="190" t="s">
        <v>231</v>
      </c>
      <c r="C43" s="180" t="s">
        <v>110</v>
      </c>
      <c r="D43" s="92" t="s">
        <v>59</v>
      </c>
      <c r="E43" s="179" t="s">
        <v>71</v>
      </c>
      <c r="F43" s="88"/>
      <c r="G43" s="88">
        <v>74.599999999999994</v>
      </c>
      <c r="H43" s="160">
        <v>76.3</v>
      </c>
      <c r="I43" s="88">
        <v>77.11</v>
      </c>
      <c r="J43" s="117">
        <v>7.11</v>
      </c>
      <c r="K43" s="164">
        <v>7.11</v>
      </c>
    </row>
    <row r="44" spans="2:11" s="93" customFormat="1" ht="32.25" customHeight="1" x14ac:dyDescent="0.25">
      <c r="B44" s="174"/>
      <c r="C44" s="181"/>
      <c r="D44" s="92" t="s">
        <v>60</v>
      </c>
      <c r="E44" s="179"/>
      <c r="F44" s="88">
        <v>74.599999999999994</v>
      </c>
      <c r="G44" s="89">
        <v>76.3</v>
      </c>
      <c r="H44" s="160">
        <v>77.11</v>
      </c>
      <c r="I44" s="88"/>
      <c r="J44" s="117"/>
      <c r="K44" s="164"/>
    </row>
    <row r="45" spans="2:11" s="93" customFormat="1" ht="30" customHeight="1" x14ac:dyDescent="0.25">
      <c r="B45" s="174" t="s">
        <v>232</v>
      </c>
      <c r="C45" s="180" t="s">
        <v>111</v>
      </c>
      <c r="D45" s="92" t="s">
        <v>59</v>
      </c>
      <c r="E45" s="179" t="s">
        <v>71</v>
      </c>
      <c r="F45" s="88"/>
      <c r="G45" s="88">
        <v>78.5</v>
      </c>
      <c r="H45" s="160">
        <v>79.599999999999994</v>
      </c>
      <c r="I45" s="88">
        <v>80.64</v>
      </c>
      <c r="J45" s="117">
        <v>80.64</v>
      </c>
      <c r="K45" s="164">
        <v>80.64</v>
      </c>
    </row>
    <row r="46" spans="2:11" s="93" customFormat="1" ht="33.75" customHeight="1" x14ac:dyDescent="0.25">
      <c r="B46" s="174"/>
      <c r="C46" s="181"/>
      <c r="D46" s="92" t="s">
        <v>60</v>
      </c>
      <c r="E46" s="179"/>
      <c r="F46" s="88">
        <v>78.5</v>
      </c>
      <c r="G46" s="89">
        <v>79.599999999999994</v>
      </c>
      <c r="H46" s="160">
        <v>80.64</v>
      </c>
      <c r="I46" s="88"/>
      <c r="J46" s="117"/>
      <c r="K46" s="164"/>
    </row>
    <row r="47" spans="2:11" s="93" customFormat="1" ht="25.5" x14ac:dyDescent="0.25">
      <c r="B47" s="174" t="s">
        <v>271</v>
      </c>
      <c r="C47" s="180" t="s">
        <v>113</v>
      </c>
      <c r="D47" s="92" t="s">
        <v>59</v>
      </c>
      <c r="E47" s="179" t="s">
        <v>71</v>
      </c>
      <c r="F47" s="88"/>
      <c r="G47" s="88">
        <v>99.99</v>
      </c>
      <c r="H47" s="160">
        <v>99.3</v>
      </c>
      <c r="I47" s="88">
        <v>99.58</v>
      </c>
      <c r="J47" s="117">
        <v>99.58</v>
      </c>
      <c r="K47" s="164">
        <v>99.58</v>
      </c>
    </row>
    <row r="48" spans="2:11" s="93" customFormat="1" ht="28.5" customHeight="1" x14ac:dyDescent="0.25">
      <c r="B48" s="174"/>
      <c r="C48" s="181"/>
      <c r="D48" s="92" t="s">
        <v>60</v>
      </c>
      <c r="E48" s="179"/>
      <c r="F48" s="88">
        <v>99.99</v>
      </c>
      <c r="G48" s="89">
        <v>99.3</v>
      </c>
      <c r="H48" s="160">
        <v>99.58</v>
      </c>
      <c r="I48" s="88"/>
      <c r="J48" s="117"/>
      <c r="K48" s="164"/>
    </row>
    <row r="49" spans="2:11" s="93" customFormat="1" ht="25.5" x14ac:dyDescent="0.25">
      <c r="B49" s="190" t="s">
        <v>272</v>
      </c>
      <c r="C49" s="180" t="s">
        <v>115</v>
      </c>
      <c r="D49" s="92" t="s">
        <v>59</v>
      </c>
      <c r="E49" s="179" t="s">
        <v>71</v>
      </c>
      <c r="F49" s="88"/>
      <c r="G49" s="88">
        <v>38.1</v>
      </c>
      <c r="H49" s="160">
        <v>38.200000000000003</v>
      </c>
      <c r="I49" s="88">
        <v>38.82</v>
      </c>
      <c r="J49" s="117">
        <v>38.82</v>
      </c>
      <c r="K49" s="164">
        <v>38.82</v>
      </c>
    </row>
    <row r="50" spans="2:11" s="93" customFormat="1" ht="28.5" customHeight="1" x14ac:dyDescent="0.25">
      <c r="B50" s="174"/>
      <c r="C50" s="181"/>
      <c r="D50" s="92" t="s">
        <v>60</v>
      </c>
      <c r="E50" s="179"/>
      <c r="F50" s="88">
        <v>38.1</v>
      </c>
      <c r="G50" s="89">
        <v>38.200000000000003</v>
      </c>
      <c r="H50" s="160">
        <v>38.82</v>
      </c>
      <c r="I50" s="88"/>
      <c r="J50" s="122"/>
      <c r="K50" s="164"/>
    </row>
    <row r="51" spans="2:11" s="93" customFormat="1" x14ac:dyDescent="0.25">
      <c r="B51" s="89">
        <v>14</v>
      </c>
      <c r="C51" s="182" t="s">
        <v>116</v>
      </c>
      <c r="D51" s="183"/>
      <c r="E51" s="183"/>
      <c r="F51" s="183"/>
      <c r="G51" s="183"/>
      <c r="H51" s="183"/>
      <c r="I51" s="184"/>
      <c r="J51" s="122"/>
      <c r="K51" s="164"/>
    </row>
    <row r="52" spans="2:11" s="93" customFormat="1" ht="27.75" customHeight="1" x14ac:dyDescent="0.25">
      <c r="B52" s="190" t="s">
        <v>284</v>
      </c>
      <c r="C52" s="175" t="s">
        <v>110</v>
      </c>
      <c r="D52" s="92" t="s">
        <v>59</v>
      </c>
      <c r="E52" s="179" t="s">
        <v>71</v>
      </c>
      <c r="F52" s="88"/>
      <c r="G52" s="89">
        <v>99.45</v>
      </c>
      <c r="H52" s="160">
        <v>99.6</v>
      </c>
      <c r="I52" s="89">
        <v>99.33</v>
      </c>
      <c r="J52" s="119">
        <v>99.33</v>
      </c>
      <c r="K52" s="164">
        <v>99.33</v>
      </c>
    </row>
    <row r="53" spans="2:11" s="93" customFormat="1" ht="32.25" customHeight="1" x14ac:dyDescent="0.25">
      <c r="B53" s="174"/>
      <c r="C53" s="176"/>
      <c r="D53" s="92" t="s">
        <v>60</v>
      </c>
      <c r="E53" s="179"/>
      <c r="F53" s="88">
        <v>99.45</v>
      </c>
      <c r="G53" s="89">
        <v>99.6</v>
      </c>
      <c r="H53" s="160">
        <v>99.33</v>
      </c>
      <c r="I53" s="88"/>
      <c r="J53" s="117"/>
      <c r="K53" s="164"/>
    </row>
    <row r="54" spans="2:11" s="93" customFormat="1" ht="30" customHeight="1" x14ac:dyDescent="0.25">
      <c r="B54" s="174" t="s">
        <v>285</v>
      </c>
      <c r="C54" s="175" t="s">
        <v>111</v>
      </c>
      <c r="D54" s="92" t="s">
        <v>59</v>
      </c>
      <c r="E54" s="179" t="s">
        <v>71</v>
      </c>
      <c r="F54" s="89"/>
      <c r="G54" s="89">
        <v>90.65</v>
      </c>
      <c r="H54" s="161">
        <v>91.2</v>
      </c>
      <c r="I54" s="89">
        <v>98.12</v>
      </c>
      <c r="J54" s="119">
        <v>98.12</v>
      </c>
      <c r="K54" s="164">
        <v>98.12</v>
      </c>
    </row>
    <row r="55" spans="2:11" s="93" customFormat="1" ht="33.75" customHeight="1" x14ac:dyDescent="0.25">
      <c r="B55" s="174"/>
      <c r="C55" s="176"/>
      <c r="D55" s="92" t="s">
        <v>60</v>
      </c>
      <c r="E55" s="179"/>
      <c r="F55" s="89">
        <v>90.65</v>
      </c>
      <c r="G55" s="89">
        <v>91.2</v>
      </c>
      <c r="H55" s="161">
        <v>98.12</v>
      </c>
      <c r="I55" s="89"/>
      <c r="J55" s="119"/>
      <c r="K55" s="164"/>
    </row>
    <row r="56" spans="2:11" s="93" customFormat="1" ht="25.5" x14ac:dyDescent="0.25">
      <c r="B56" s="174" t="s">
        <v>286</v>
      </c>
      <c r="C56" s="175" t="s">
        <v>113</v>
      </c>
      <c r="D56" s="92" t="s">
        <v>59</v>
      </c>
      <c r="E56" s="179" t="s">
        <v>71</v>
      </c>
      <c r="F56" s="89"/>
      <c r="G56" s="89">
        <v>99.65</v>
      </c>
      <c r="H56" s="161">
        <v>100</v>
      </c>
      <c r="I56" s="89">
        <v>100</v>
      </c>
      <c r="J56" s="119">
        <v>100</v>
      </c>
      <c r="K56" s="164">
        <v>100</v>
      </c>
    </row>
    <row r="57" spans="2:11" s="93" customFormat="1" ht="28.5" customHeight="1" x14ac:dyDescent="0.25">
      <c r="B57" s="174"/>
      <c r="C57" s="176"/>
      <c r="D57" s="92" t="s">
        <v>60</v>
      </c>
      <c r="E57" s="179"/>
      <c r="F57" s="89">
        <v>99.65</v>
      </c>
      <c r="G57" s="89">
        <v>100</v>
      </c>
      <c r="H57" s="161">
        <v>100</v>
      </c>
      <c r="I57" s="89"/>
      <c r="J57" s="119"/>
      <c r="K57" s="164"/>
    </row>
    <row r="58" spans="2:11" s="93" customFormat="1" ht="25.5" x14ac:dyDescent="0.25">
      <c r="B58" s="174" t="s">
        <v>287</v>
      </c>
      <c r="C58" s="175" t="s">
        <v>117</v>
      </c>
      <c r="D58" s="92" t="s">
        <v>59</v>
      </c>
      <c r="E58" s="179" t="s">
        <v>71</v>
      </c>
      <c r="F58" s="89"/>
      <c r="G58" s="89">
        <v>86.83</v>
      </c>
      <c r="H58" s="161">
        <v>86.87</v>
      </c>
      <c r="I58" s="89">
        <v>86.42</v>
      </c>
      <c r="J58" s="119">
        <v>86.42</v>
      </c>
      <c r="K58" s="164">
        <v>86.42</v>
      </c>
    </row>
    <row r="59" spans="2:11" s="93" customFormat="1" ht="28.5" customHeight="1" x14ac:dyDescent="0.25">
      <c r="B59" s="174"/>
      <c r="C59" s="176"/>
      <c r="D59" s="92" t="s">
        <v>60</v>
      </c>
      <c r="E59" s="179"/>
      <c r="F59" s="89">
        <v>86.83</v>
      </c>
      <c r="G59" s="89">
        <v>86.87</v>
      </c>
      <c r="H59" s="161">
        <v>86.42</v>
      </c>
      <c r="I59" s="89"/>
      <c r="J59" s="119"/>
      <c r="K59" s="164"/>
    </row>
    <row r="60" spans="2:11" s="93" customFormat="1" ht="31.5" customHeight="1" x14ac:dyDescent="0.25">
      <c r="B60" s="187">
        <v>15</v>
      </c>
      <c r="C60" s="175" t="s">
        <v>118</v>
      </c>
      <c r="D60" s="92" t="s">
        <v>59</v>
      </c>
      <c r="E60" s="179" t="s">
        <v>71</v>
      </c>
      <c r="F60" s="88"/>
      <c r="G60" s="88">
        <v>35.619999999999997</v>
      </c>
      <c r="H60" s="160">
        <v>43.28</v>
      </c>
      <c r="I60" s="88">
        <v>37.33</v>
      </c>
      <c r="J60" s="117">
        <v>37.33</v>
      </c>
      <c r="K60" s="164">
        <v>37.33</v>
      </c>
    </row>
    <row r="61" spans="2:11" s="93" customFormat="1" ht="33" customHeight="1" x14ac:dyDescent="0.25">
      <c r="B61" s="187"/>
      <c r="C61" s="176"/>
      <c r="D61" s="92" t="s">
        <v>60</v>
      </c>
      <c r="E61" s="179"/>
      <c r="F61" s="88">
        <v>35.619999999999997</v>
      </c>
      <c r="G61" s="88">
        <v>43.28</v>
      </c>
      <c r="H61" s="160">
        <v>37.33</v>
      </c>
      <c r="I61" s="88"/>
      <c r="J61" s="122"/>
      <c r="K61" s="164"/>
    </row>
    <row r="62" spans="2:11" s="93" customFormat="1" x14ac:dyDescent="0.25">
      <c r="B62" s="89">
        <v>16</v>
      </c>
      <c r="C62" s="182" t="s">
        <v>119</v>
      </c>
      <c r="D62" s="183"/>
      <c r="E62" s="183"/>
      <c r="F62" s="183"/>
      <c r="G62" s="183"/>
      <c r="H62" s="183"/>
      <c r="I62" s="184"/>
      <c r="J62" s="122"/>
      <c r="K62" s="164"/>
    </row>
    <row r="63" spans="2:11" s="93" customFormat="1" ht="25.5" x14ac:dyDescent="0.25">
      <c r="B63" s="174" t="s">
        <v>288</v>
      </c>
      <c r="C63" s="175" t="s">
        <v>113</v>
      </c>
      <c r="D63" s="92" t="s">
        <v>59</v>
      </c>
      <c r="E63" s="179" t="s">
        <v>120</v>
      </c>
      <c r="F63" s="89"/>
      <c r="G63" s="89">
        <v>21.33</v>
      </c>
      <c r="H63" s="161">
        <v>22.26</v>
      </c>
      <c r="I63" s="89">
        <v>24.39</v>
      </c>
      <c r="J63" s="119">
        <v>24.39</v>
      </c>
      <c r="K63" s="164">
        <v>24.39</v>
      </c>
    </row>
    <row r="64" spans="2:11" s="93" customFormat="1" ht="25.5" x14ac:dyDescent="0.25">
      <c r="B64" s="174"/>
      <c r="C64" s="176"/>
      <c r="D64" s="92" t="s">
        <v>60</v>
      </c>
      <c r="E64" s="179"/>
      <c r="F64" s="89">
        <v>21.33</v>
      </c>
      <c r="G64" s="89">
        <v>22.26</v>
      </c>
      <c r="H64" s="161">
        <v>24.39</v>
      </c>
      <c r="I64" s="89"/>
      <c r="J64" s="119"/>
      <c r="K64" s="164"/>
    </row>
    <row r="65" spans="2:11" s="93" customFormat="1" ht="25.5" x14ac:dyDescent="0.25">
      <c r="B65" s="174" t="s">
        <v>289</v>
      </c>
      <c r="C65" s="175" t="s">
        <v>117</v>
      </c>
      <c r="D65" s="92" t="s">
        <v>59</v>
      </c>
      <c r="E65" s="179" t="s">
        <v>121</v>
      </c>
      <c r="F65" s="89"/>
      <c r="G65" s="89">
        <v>0.17</v>
      </c>
      <c r="H65" s="161">
        <v>0.18</v>
      </c>
      <c r="I65" s="89">
        <v>0.17</v>
      </c>
      <c r="J65" s="119">
        <v>0.17</v>
      </c>
      <c r="K65" s="164">
        <v>0.17</v>
      </c>
    </row>
    <row r="66" spans="2:11" s="93" customFormat="1" ht="25.5" x14ac:dyDescent="0.25">
      <c r="B66" s="174"/>
      <c r="C66" s="176"/>
      <c r="D66" s="92" t="s">
        <v>60</v>
      </c>
      <c r="E66" s="179"/>
      <c r="F66" s="89">
        <v>0.15</v>
      </c>
      <c r="G66" s="89">
        <v>0.18</v>
      </c>
      <c r="H66" s="161">
        <v>0.17</v>
      </c>
      <c r="I66" s="89"/>
      <c r="J66" s="119"/>
      <c r="K66" s="164"/>
    </row>
    <row r="67" spans="2:11" s="93" customFormat="1" ht="25.5" x14ac:dyDescent="0.25">
      <c r="B67" s="172">
        <v>17</v>
      </c>
      <c r="C67" s="191" t="s">
        <v>122</v>
      </c>
      <c r="D67" s="92" t="s">
        <v>59</v>
      </c>
      <c r="E67" s="179" t="s">
        <v>71</v>
      </c>
      <c r="F67" s="89"/>
      <c r="G67" s="89">
        <v>1.8</v>
      </c>
      <c r="H67" s="161">
        <v>2</v>
      </c>
      <c r="I67" s="89">
        <v>2.42</v>
      </c>
      <c r="J67" s="119">
        <v>2.42</v>
      </c>
      <c r="K67" s="164">
        <v>2.42</v>
      </c>
    </row>
    <row r="68" spans="2:11" s="93" customFormat="1" ht="28.5" customHeight="1" x14ac:dyDescent="0.25">
      <c r="B68" s="173"/>
      <c r="C68" s="191"/>
      <c r="D68" s="92" t="s">
        <v>60</v>
      </c>
      <c r="E68" s="179"/>
      <c r="F68" s="89">
        <v>1.8</v>
      </c>
      <c r="G68" s="89">
        <v>2</v>
      </c>
      <c r="H68" s="161">
        <v>2.42</v>
      </c>
      <c r="I68" s="89"/>
      <c r="J68" s="122"/>
      <c r="K68" s="164"/>
    </row>
    <row r="69" spans="2:11" s="93" customFormat="1" x14ac:dyDescent="0.25">
      <c r="B69" s="89">
        <v>18</v>
      </c>
      <c r="C69" s="182" t="s">
        <v>128</v>
      </c>
      <c r="D69" s="183"/>
      <c r="E69" s="183"/>
      <c r="F69" s="183"/>
      <c r="G69" s="183"/>
      <c r="H69" s="183"/>
      <c r="I69" s="184"/>
      <c r="J69" s="122"/>
      <c r="K69" s="164"/>
    </row>
    <row r="70" spans="2:11" s="93" customFormat="1" ht="25.5" x14ac:dyDescent="0.25">
      <c r="B70" s="174" t="s">
        <v>290</v>
      </c>
      <c r="C70" s="175" t="s">
        <v>113</v>
      </c>
      <c r="D70" s="92" t="s">
        <v>59</v>
      </c>
      <c r="E70" s="174" t="s">
        <v>120</v>
      </c>
      <c r="F70" s="88"/>
      <c r="G70" s="88">
        <v>31.74</v>
      </c>
      <c r="H70" s="160">
        <v>31.12</v>
      </c>
      <c r="I70" s="88">
        <v>29.29</v>
      </c>
      <c r="J70" s="117">
        <v>29.29</v>
      </c>
      <c r="K70" s="164">
        <v>29.29</v>
      </c>
    </row>
    <row r="71" spans="2:11" s="93" customFormat="1" ht="28.5" customHeight="1" x14ac:dyDescent="0.25">
      <c r="B71" s="174"/>
      <c r="C71" s="176"/>
      <c r="D71" s="92" t="s">
        <v>60</v>
      </c>
      <c r="E71" s="174"/>
      <c r="F71" s="88">
        <v>31.74</v>
      </c>
      <c r="G71" s="89">
        <v>31.12</v>
      </c>
      <c r="H71" s="160">
        <v>29.29</v>
      </c>
      <c r="I71" s="88"/>
      <c r="J71" s="117"/>
      <c r="K71" s="164"/>
    </row>
    <row r="72" spans="2:11" s="93" customFormat="1" ht="25.5" x14ac:dyDescent="0.25">
      <c r="B72" s="174" t="s">
        <v>291</v>
      </c>
      <c r="C72" s="175" t="s">
        <v>117</v>
      </c>
      <c r="D72" s="92" t="s">
        <v>59</v>
      </c>
      <c r="E72" s="174" t="s">
        <v>121</v>
      </c>
      <c r="F72" s="88"/>
      <c r="G72" s="88">
        <v>0.18</v>
      </c>
      <c r="H72" s="160">
        <v>0.17</v>
      </c>
      <c r="I72" s="88">
        <v>0.17</v>
      </c>
      <c r="J72" s="117">
        <v>0.17</v>
      </c>
      <c r="K72" s="164">
        <v>0.17</v>
      </c>
    </row>
    <row r="73" spans="2:11" s="93" customFormat="1" ht="28.5" customHeight="1" x14ac:dyDescent="0.25">
      <c r="B73" s="174"/>
      <c r="C73" s="176"/>
      <c r="D73" s="92" t="s">
        <v>60</v>
      </c>
      <c r="E73" s="174"/>
      <c r="F73" s="88">
        <v>0.18</v>
      </c>
      <c r="G73" s="89">
        <v>0.17</v>
      </c>
      <c r="H73" s="160">
        <v>0.17</v>
      </c>
      <c r="I73" s="88"/>
      <c r="J73" s="117"/>
      <c r="K73" s="164"/>
    </row>
    <row r="74" spans="2:11" s="93" customFormat="1" ht="25.5" x14ac:dyDescent="0.25">
      <c r="B74" s="174" t="s">
        <v>292</v>
      </c>
      <c r="C74" s="175" t="s">
        <v>110</v>
      </c>
      <c r="D74" s="92" t="s">
        <v>59</v>
      </c>
      <c r="E74" s="179" t="s">
        <v>123</v>
      </c>
      <c r="F74" s="88"/>
      <c r="G74" s="88">
        <v>34.5</v>
      </c>
      <c r="H74" s="160">
        <v>33.76</v>
      </c>
      <c r="I74" s="88">
        <v>34.119</v>
      </c>
      <c r="J74" s="117">
        <v>34.19</v>
      </c>
      <c r="K74" s="164">
        <v>34.19</v>
      </c>
    </row>
    <row r="75" spans="2:11" s="93" customFormat="1" ht="28.5" customHeight="1" x14ac:dyDescent="0.25">
      <c r="B75" s="174"/>
      <c r="C75" s="176"/>
      <c r="D75" s="92" t="s">
        <v>60</v>
      </c>
      <c r="E75" s="179"/>
      <c r="F75" s="88">
        <v>34.5</v>
      </c>
      <c r="G75" s="89">
        <v>33.76</v>
      </c>
      <c r="H75" s="160">
        <v>34.19</v>
      </c>
      <c r="I75" s="88"/>
      <c r="J75" s="117"/>
      <c r="K75" s="164"/>
    </row>
    <row r="76" spans="2:11" s="93" customFormat="1" ht="25.5" x14ac:dyDescent="0.25">
      <c r="B76" s="174" t="s">
        <v>293</v>
      </c>
      <c r="C76" s="175" t="s">
        <v>111</v>
      </c>
      <c r="D76" s="92" t="s">
        <v>59</v>
      </c>
      <c r="E76" s="179" t="s">
        <v>123</v>
      </c>
      <c r="F76" s="88"/>
      <c r="G76" s="88">
        <v>20.82</v>
      </c>
      <c r="H76" s="160">
        <v>20.58</v>
      </c>
      <c r="I76" s="88">
        <v>20.49</v>
      </c>
      <c r="J76" s="117">
        <v>20.49</v>
      </c>
      <c r="K76" s="164">
        <v>20.49</v>
      </c>
    </row>
    <row r="77" spans="2:11" s="93" customFormat="1" ht="28.5" customHeight="1" x14ac:dyDescent="0.25">
      <c r="B77" s="174"/>
      <c r="C77" s="176"/>
      <c r="D77" s="92" t="s">
        <v>60</v>
      </c>
      <c r="E77" s="179"/>
      <c r="F77" s="88">
        <v>20.82</v>
      </c>
      <c r="G77" s="89">
        <v>20.58</v>
      </c>
      <c r="H77" s="160">
        <v>20.49</v>
      </c>
      <c r="I77" s="88"/>
      <c r="J77" s="122"/>
      <c r="K77" s="164"/>
    </row>
    <row r="78" spans="2:11" s="93" customFormat="1" ht="40.5" customHeight="1" x14ac:dyDescent="0.25">
      <c r="B78" s="174">
        <v>19</v>
      </c>
      <c r="C78" s="175" t="s">
        <v>134</v>
      </c>
      <c r="D78" s="92" t="s">
        <v>59</v>
      </c>
      <c r="E78" s="177" t="s">
        <v>135</v>
      </c>
      <c r="F78" s="88"/>
      <c r="G78" s="94" t="s">
        <v>76</v>
      </c>
      <c r="H78" s="94" t="s">
        <v>76</v>
      </c>
      <c r="I78" s="95" t="s">
        <v>76</v>
      </c>
      <c r="J78" s="95" t="s">
        <v>76</v>
      </c>
      <c r="K78" s="95" t="s">
        <v>76</v>
      </c>
    </row>
    <row r="79" spans="2:11" s="93" customFormat="1" ht="39.75" customHeight="1" x14ac:dyDescent="0.25">
      <c r="B79" s="174"/>
      <c r="C79" s="176"/>
      <c r="D79" s="92" t="s">
        <v>60</v>
      </c>
      <c r="E79" s="178"/>
      <c r="F79" s="88" t="s">
        <v>76</v>
      </c>
      <c r="G79" s="88" t="s">
        <v>76</v>
      </c>
      <c r="H79" s="160" t="s">
        <v>76</v>
      </c>
      <c r="I79" s="88" t="s">
        <v>76</v>
      </c>
      <c r="J79" s="95" t="s">
        <v>76</v>
      </c>
      <c r="K79" s="95" t="s">
        <v>76</v>
      </c>
    </row>
    <row r="80" spans="2:11" s="93" customFormat="1" ht="25.5" x14ac:dyDescent="0.25">
      <c r="B80" s="174">
        <v>20</v>
      </c>
      <c r="C80" s="175" t="s">
        <v>129</v>
      </c>
      <c r="D80" s="92" t="s">
        <v>59</v>
      </c>
      <c r="E80" s="177" t="s">
        <v>124</v>
      </c>
      <c r="F80" s="88"/>
      <c r="G80" s="94">
        <v>742.3</v>
      </c>
      <c r="H80" s="94">
        <v>1467.65</v>
      </c>
      <c r="I80" s="95" t="s">
        <v>76</v>
      </c>
      <c r="J80" s="95" t="s">
        <v>76</v>
      </c>
      <c r="K80" s="164" t="s">
        <v>76</v>
      </c>
    </row>
    <row r="81" spans="2:11" s="93" customFormat="1" ht="26.25" customHeight="1" x14ac:dyDescent="0.25">
      <c r="B81" s="174"/>
      <c r="C81" s="176"/>
      <c r="D81" s="92" t="s">
        <v>60</v>
      </c>
      <c r="E81" s="178"/>
      <c r="F81" s="88">
        <v>742.28</v>
      </c>
      <c r="G81" s="88">
        <v>1467.65</v>
      </c>
      <c r="H81" s="160" t="s">
        <v>76</v>
      </c>
      <c r="I81" s="88"/>
      <c r="J81" s="122"/>
      <c r="K81" s="164"/>
    </row>
    <row r="82" spans="2:11" s="93" customFormat="1" ht="31.5" customHeight="1" x14ac:dyDescent="0.25">
      <c r="B82" s="174">
        <v>21</v>
      </c>
      <c r="C82" s="175" t="s">
        <v>130</v>
      </c>
      <c r="D82" s="92" t="s">
        <v>59</v>
      </c>
      <c r="E82" s="177" t="s">
        <v>125</v>
      </c>
      <c r="F82" s="88"/>
      <c r="G82" s="88">
        <v>133.44</v>
      </c>
      <c r="H82" s="160">
        <v>221.57</v>
      </c>
      <c r="I82" s="89">
        <v>149.33000000000001</v>
      </c>
      <c r="J82" s="119">
        <v>149.33000000000001</v>
      </c>
      <c r="K82" s="164">
        <v>149.33000000000001</v>
      </c>
    </row>
    <row r="83" spans="2:11" s="93" customFormat="1" ht="32.25" customHeight="1" x14ac:dyDescent="0.25">
      <c r="B83" s="174"/>
      <c r="C83" s="176"/>
      <c r="D83" s="92" t="s">
        <v>60</v>
      </c>
      <c r="E83" s="178"/>
      <c r="F83" s="88">
        <v>133.44</v>
      </c>
      <c r="G83" s="88">
        <v>221.57</v>
      </c>
      <c r="H83" s="160">
        <v>149.33000000000001</v>
      </c>
      <c r="I83" s="88"/>
      <c r="J83" s="122"/>
      <c r="K83" s="164"/>
    </row>
    <row r="84" spans="2:11" s="93" customFormat="1" ht="33" customHeight="1" x14ac:dyDescent="0.25">
      <c r="B84" s="174">
        <v>22</v>
      </c>
      <c r="C84" s="175" t="s">
        <v>136</v>
      </c>
      <c r="D84" s="92" t="s">
        <v>59</v>
      </c>
      <c r="E84" s="174" t="s">
        <v>125</v>
      </c>
      <c r="F84" s="88"/>
      <c r="G84" s="88">
        <v>129.33000000000001</v>
      </c>
      <c r="H84" s="160">
        <v>162.61000000000001</v>
      </c>
      <c r="I84" s="89">
        <v>169.72</v>
      </c>
      <c r="J84" s="119">
        <v>169.72</v>
      </c>
      <c r="K84" s="164">
        <v>169.72</v>
      </c>
    </row>
    <row r="85" spans="2:11" s="93" customFormat="1" ht="33.75" customHeight="1" x14ac:dyDescent="0.25">
      <c r="B85" s="174"/>
      <c r="C85" s="176"/>
      <c r="D85" s="92" t="s">
        <v>60</v>
      </c>
      <c r="E85" s="174"/>
      <c r="F85" s="88">
        <v>129.33000000000001</v>
      </c>
      <c r="G85" s="88">
        <v>162.61000000000001</v>
      </c>
      <c r="H85" s="160">
        <v>169.72</v>
      </c>
      <c r="I85" s="88"/>
      <c r="J85" s="122"/>
      <c r="K85" s="164"/>
    </row>
    <row r="86" spans="2:11" s="93" customFormat="1" ht="30" customHeight="1" x14ac:dyDescent="0.25">
      <c r="B86" s="174">
        <v>23</v>
      </c>
      <c r="C86" s="175" t="s">
        <v>131</v>
      </c>
      <c r="D86" s="92" t="s">
        <v>59</v>
      </c>
      <c r="E86" s="174" t="s">
        <v>71</v>
      </c>
      <c r="F86" s="88"/>
      <c r="G86" s="88" t="s">
        <v>76</v>
      </c>
      <c r="H86" s="160" t="s">
        <v>76</v>
      </c>
      <c r="I86" s="89" t="s">
        <v>76</v>
      </c>
      <c r="J86" s="119" t="s">
        <v>76</v>
      </c>
      <c r="K86" s="161" t="s">
        <v>76</v>
      </c>
    </row>
    <row r="87" spans="2:11" s="93" customFormat="1" ht="33.75" customHeight="1" x14ac:dyDescent="0.25">
      <c r="B87" s="174"/>
      <c r="C87" s="176"/>
      <c r="D87" s="92" t="s">
        <v>60</v>
      </c>
      <c r="E87" s="174"/>
      <c r="F87" s="88" t="s">
        <v>76</v>
      </c>
      <c r="G87" s="88" t="s">
        <v>76</v>
      </c>
      <c r="H87" s="160" t="s">
        <v>76</v>
      </c>
      <c r="I87" s="88" t="s">
        <v>76</v>
      </c>
      <c r="J87" s="117" t="s">
        <v>76</v>
      </c>
      <c r="K87" s="160" t="s">
        <v>76</v>
      </c>
    </row>
    <row r="88" spans="2:11" s="93" customFormat="1" ht="29.25" customHeight="1" x14ac:dyDescent="0.25">
      <c r="B88" s="174">
        <v>24</v>
      </c>
      <c r="C88" s="175" t="s">
        <v>133</v>
      </c>
      <c r="D88" s="92" t="s">
        <v>59</v>
      </c>
      <c r="E88" s="177" t="s">
        <v>71</v>
      </c>
      <c r="F88" s="88"/>
      <c r="G88" s="88">
        <v>20.93</v>
      </c>
      <c r="H88" s="160">
        <v>19.12</v>
      </c>
      <c r="I88" s="88">
        <v>19.489999999999998</v>
      </c>
      <c r="J88" s="117">
        <v>19.489999999999998</v>
      </c>
      <c r="K88" s="164">
        <v>19.489999999999998</v>
      </c>
    </row>
    <row r="89" spans="2:11" s="93" customFormat="1" ht="24" customHeight="1" x14ac:dyDescent="0.25">
      <c r="B89" s="174"/>
      <c r="C89" s="176"/>
      <c r="D89" s="92" t="s">
        <v>60</v>
      </c>
      <c r="E89" s="178"/>
      <c r="F89" s="88">
        <v>20.93</v>
      </c>
      <c r="G89" s="88">
        <v>19.12</v>
      </c>
      <c r="H89" s="160">
        <v>19.489999999999998</v>
      </c>
      <c r="I89" s="88"/>
      <c r="J89" s="122"/>
      <c r="K89" s="164"/>
    </row>
    <row r="90" spans="2:11" s="93" customFormat="1" ht="25.5" customHeight="1" x14ac:dyDescent="0.25">
      <c r="B90" s="174">
        <v>25</v>
      </c>
      <c r="C90" s="170" t="s">
        <v>132</v>
      </c>
      <c r="D90" s="92" t="s">
        <v>59</v>
      </c>
      <c r="E90" s="177" t="s">
        <v>71</v>
      </c>
      <c r="F90" s="88"/>
      <c r="G90" s="96">
        <v>81.67</v>
      </c>
      <c r="H90" s="96">
        <v>80.11</v>
      </c>
      <c r="I90" s="97">
        <v>81.099999999999994</v>
      </c>
      <c r="J90" s="97">
        <v>81.099999999999994</v>
      </c>
      <c r="K90" s="164">
        <v>81.099999999999994</v>
      </c>
    </row>
    <row r="91" spans="2:11" s="93" customFormat="1" ht="27" customHeight="1" x14ac:dyDescent="0.25">
      <c r="B91" s="174"/>
      <c r="C91" s="171"/>
      <c r="D91" s="92" t="s">
        <v>60</v>
      </c>
      <c r="E91" s="178"/>
      <c r="F91" s="88">
        <v>81.67</v>
      </c>
      <c r="G91" s="88">
        <v>80.11</v>
      </c>
      <c r="H91" s="160">
        <v>81.099999999999994</v>
      </c>
      <c r="I91" s="88"/>
      <c r="J91" s="122"/>
      <c r="K91" s="164"/>
    </row>
    <row r="93" spans="2:11" x14ac:dyDescent="0.25">
      <c r="C93" s="167"/>
      <c r="D93" s="167"/>
      <c r="G93" s="167"/>
      <c r="H93" s="167"/>
    </row>
    <row r="95" spans="2:11" x14ac:dyDescent="0.25">
      <c r="C95" s="125"/>
    </row>
  </sheetData>
  <mergeCells count="132">
    <mergeCell ref="B80:B81"/>
    <mergeCell ref="C80:C81"/>
    <mergeCell ref="E80:E81"/>
    <mergeCell ref="B82:B83"/>
    <mergeCell ref="C82:C83"/>
    <mergeCell ref="E82:E83"/>
    <mergeCell ref="B70:B71"/>
    <mergeCell ref="C70:C71"/>
    <mergeCell ref="E70:E71"/>
    <mergeCell ref="B72:B73"/>
    <mergeCell ref="C72:C73"/>
    <mergeCell ref="E72:E73"/>
    <mergeCell ref="B74:B75"/>
    <mergeCell ref="C74:C75"/>
    <mergeCell ref="E74:E75"/>
    <mergeCell ref="B76:B77"/>
    <mergeCell ref="C76:C77"/>
    <mergeCell ref="E76:E77"/>
    <mergeCell ref="B90:B91"/>
    <mergeCell ref="C90:C91"/>
    <mergeCell ref="E90:E91"/>
    <mergeCell ref="B84:B85"/>
    <mergeCell ref="C84:C85"/>
    <mergeCell ref="E84:E85"/>
    <mergeCell ref="B86:B87"/>
    <mergeCell ref="C86:C87"/>
    <mergeCell ref="E86:E87"/>
    <mergeCell ref="B88:B89"/>
    <mergeCell ref="C88:C89"/>
    <mergeCell ref="E88:E89"/>
    <mergeCell ref="E25:E26"/>
    <mergeCell ref="C69:I69"/>
    <mergeCell ref="B63:B64"/>
    <mergeCell ref="C63:C64"/>
    <mergeCell ref="E63:E64"/>
    <mergeCell ref="B65:B66"/>
    <mergeCell ref="C65:C66"/>
    <mergeCell ref="E65:E66"/>
    <mergeCell ref="B60:B61"/>
    <mergeCell ref="C60:C61"/>
    <mergeCell ref="E60:E61"/>
    <mergeCell ref="C62:I62"/>
    <mergeCell ref="C47:C48"/>
    <mergeCell ref="C31:C32"/>
    <mergeCell ref="E31:E32"/>
    <mergeCell ref="E47:E48"/>
    <mergeCell ref="B49:B50"/>
    <mergeCell ref="C49:C50"/>
    <mergeCell ref="E49:E50"/>
    <mergeCell ref="B67:B68"/>
    <mergeCell ref="C67:C68"/>
    <mergeCell ref="E67:E68"/>
    <mergeCell ref="B52:B53"/>
    <mergeCell ref="C52:C53"/>
    <mergeCell ref="B21:B22"/>
    <mergeCell ref="C21:C22"/>
    <mergeCell ref="E21:E22"/>
    <mergeCell ref="B9:B10"/>
    <mergeCell ref="B34:B35"/>
    <mergeCell ref="C34:C35"/>
    <mergeCell ref="E34:E35"/>
    <mergeCell ref="B43:B44"/>
    <mergeCell ref="C43:C44"/>
    <mergeCell ref="E43:E44"/>
    <mergeCell ref="C42:I42"/>
    <mergeCell ref="B15:B16"/>
    <mergeCell ref="C15:C16"/>
    <mergeCell ref="E15:E16"/>
    <mergeCell ref="C33:I33"/>
    <mergeCell ref="B23:B24"/>
    <mergeCell ref="C23:C24"/>
    <mergeCell ref="E23:E24"/>
    <mergeCell ref="B27:B28"/>
    <mergeCell ref="C27:C28"/>
    <mergeCell ref="E27:E28"/>
    <mergeCell ref="B25:B26"/>
    <mergeCell ref="C25:C26"/>
    <mergeCell ref="B31:B32"/>
    <mergeCell ref="E29:E30"/>
    <mergeCell ref="E52:E53"/>
    <mergeCell ref="B54:B55"/>
    <mergeCell ref="C54:C55"/>
    <mergeCell ref="E54:E55"/>
    <mergeCell ref="B56:B57"/>
    <mergeCell ref="C56:C57"/>
    <mergeCell ref="E56:E57"/>
    <mergeCell ref="B58:B59"/>
    <mergeCell ref="C58:C59"/>
    <mergeCell ref="E58:E59"/>
    <mergeCell ref="F1:J1"/>
    <mergeCell ref="B4:J4"/>
    <mergeCell ref="B3:I3"/>
    <mergeCell ref="B17:B18"/>
    <mergeCell ref="C17:C18"/>
    <mergeCell ref="E17:E18"/>
    <mergeCell ref="C9:C10"/>
    <mergeCell ref="E9:E10"/>
    <mergeCell ref="B13:B14"/>
    <mergeCell ref="C13:C14"/>
    <mergeCell ref="E13:E14"/>
    <mergeCell ref="C6:D7"/>
    <mergeCell ref="B6:B7"/>
    <mergeCell ref="E6:E7"/>
    <mergeCell ref="C8:D8"/>
    <mergeCell ref="B11:B12"/>
    <mergeCell ref="C11:C12"/>
    <mergeCell ref="E11:E12"/>
    <mergeCell ref="F6:K6"/>
    <mergeCell ref="G93:H93"/>
    <mergeCell ref="C93:D93"/>
    <mergeCell ref="B19:B20"/>
    <mergeCell ref="C19:C20"/>
    <mergeCell ref="E19:E20"/>
    <mergeCell ref="B78:B79"/>
    <mergeCell ref="C78:C79"/>
    <mergeCell ref="E78:E79"/>
    <mergeCell ref="B36:B37"/>
    <mergeCell ref="C36:C37"/>
    <mergeCell ref="E36:E37"/>
    <mergeCell ref="B38:B39"/>
    <mergeCell ref="C38:C39"/>
    <mergeCell ref="E38:E39"/>
    <mergeCell ref="B40:B41"/>
    <mergeCell ref="C40:C41"/>
    <mergeCell ref="E40:E41"/>
    <mergeCell ref="B45:B46"/>
    <mergeCell ref="C45:C46"/>
    <mergeCell ref="E45:E46"/>
    <mergeCell ref="C51:I51"/>
    <mergeCell ref="B47:B48"/>
    <mergeCell ref="B29:B30"/>
    <mergeCell ref="C29:C30"/>
  </mergeCells>
  <pageMargins left="0" right="0" top="0" bottom="0" header="0" footer="0"/>
  <pageSetup paperSize="9" scale="79" fitToHeight="0" orientation="portrait" r:id="rId1"/>
  <rowBreaks count="2" manualBreakCount="2">
    <brk id="41" max="10" man="1"/>
    <brk id="73" max="1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0"/>
  <sheetViews>
    <sheetView view="pageBreakPreview" topLeftCell="A22" zoomScale="90" zoomScaleNormal="100" zoomScaleSheetLayoutView="90" workbookViewId="0">
      <selection activeCell="E12" sqref="E12"/>
    </sheetView>
  </sheetViews>
  <sheetFormatPr defaultRowHeight="15" x14ac:dyDescent="0.25"/>
  <cols>
    <col min="1" max="1" width="5.140625" customWidth="1"/>
    <col min="2" max="2" width="5.7109375" style="70" customWidth="1"/>
    <col min="3" max="3" width="38.140625" customWidth="1"/>
    <col min="4" max="4" width="18.140625" customWidth="1"/>
    <col min="5" max="5" width="54.42578125" customWidth="1"/>
  </cols>
  <sheetData>
    <row r="1" spans="2:11" s="60" customFormat="1" ht="16.5" customHeight="1" x14ac:dyDescent="0.25">
      <c r="B1" s="61"/>
      <c r="E1" s="72" t="s">
        <v>91</v>
      </c>
      <c r="F1" s="69"/>
      <c r="G1" s="69"/>
      <c r="H1" s="69"/>
      <c r="I1" s="69"/>
      <c r="J1" s="69"/>
      <c r="K1" s="69"/>
    </row>
    <row r="3" spans="2:11" ht="66.75" customHeight="1" x14ac:dyDescent="0.25">
      <c r="B3" s="192" t="s">
        <v>88</v>
      </c>
      <c r="C3" s="192"/>
      <c r="D3" s="192"/>
      <c r="E3" s="192"/>
    </row>
    <row r="4" spans="2:11" ht="15.75" thickBot="1" x14ac:dyDescent="0.3"/>
    <row r="5" spans="2:11" ht="32.25" thickBot="1" x14ac:dyDescent="0.3">
      <c r="B5" s="67" t="s">
        <v>77</v>
      </c>
      <c r="C5" s="67" t="s">
        <v>78</v>
      </c>
      <c r="D5" s="67" t="s">
        <v>79</v>
      </c>
      <c r="E5" s="68" t="s">
        <v>93</v>
      </c>
    </row>
    <row r="6" spans="2:11" ht="48" thickBot="1" x14ac:dyDescent="0.3">
      <c r="B6" s="66">
        <v>1</v>
      </c>
      <c r="C6" s="63" t="s">
        <v>73</v>
      </c>
      <c r="D6" s="62" t="s">
        <v>71</v>
      </c>
      <c r="E6" s="63" t="s">
        <v>87</v>
      </c>
    </row>
    <row r="7" spans="2:11" ht="63.75" thickBot="1" x14ac:dyDescent="0.3">
      <c r="B7" s="66">
        <v>2</v>
      </c>
      <c r="C7" s="63" t="s">
        <v>208</v>
      </c>
      <c r="D7" s="62" t="s">
        <v>71</v>
      </c>
      <c r="E7" s="63" t="s">
        <v>209</v>
      </c>
    </row>
    <row r="8" spans="2:11" ht="63.75" thickBot="1" x14ac:dyDescent="0.3">
      <c r="B8" s="66">
        <v>3</v>
      </c>
      <c r="C8" s="63" t="s">
        <v>68</v>
      </c>
      <c r="D8" s="62" t="s">
        <v>80</v>
      </c>
      <c r="E8" s="63" t="s">
        <v>81</v>
      </c>
    </row>
    <row r="9" spans="2:11" ht="48" thickBot="1" x14ac:dyDescent="0.3">
      <c r="B9" s="66">
        <v>4</v>
      </c>
      <c r="C9" s="63" t="s">
        <v>69</v>
      </c>
      <c r="D9" s="62" t="s">
        <v>67</v>
      </c>
      <c r="E9" s="63" t="s">
        <v>82</v>
      </c>
    </row>
    <row r="10" spans="2:11" ht="48" thickBot="1" x14ac:dyDescent="0.3">
      <c r="B10" s="66">
        <v>5</v>
      </c>
      <c r="C10" s="63" t="s">
        <v>207</v>
      </c>
      <c r="D10" s="62" t="s">
        <v>71</v>
      </c>
      <c r="E10" s="63" t="s">
        <v>209</v>
      </c>
    </row>
    <row r="11" spans="2:11" ht="48" thickBot="1" x14ac:dyDescent="0.3">
      <c r="B11" s="66">
        <v>6</v>
      </c>
      <c r="C11" s="63" t="s">
        <v>277</v>
      </c>
      <c r="D11" s="62" t="s">
        <v>67</v>
      </c>
      <c r="E11" s="63" t="s">
        <v>278</v>
      </c>
    </row>
    <row r="12" spans="2:11" ht="79.5" thickBot="1" x14ac:dyDescent="0.3">
      <c r="B12" s="71">
        <v>7</v>
      </c>
      <c r="C12" s="64" t="s">
        <v>70</v>
      </c>
      <c r="D12" s="65" t="s">
        <v>71</v>
      </c>
      <c r="E12" s="63" t="s">
        <v>83</v>
      </c>
    </row>
    <row r="13" spans="2:11" ht="48" thickBot="1" x14ac:dyDescent="0.3">
      <c r="B13" s="71">
        <v>8</v>
      </c>
      <c r="C13" s="64" t="s">
        <v>57</v>
      </c>
      <c r="D13" s="65" t="s">
        <v>67</v>
      </c>
      <c r="E13" s="63" t="s">
        <v>84</v>
      </c>
    </row>
    <row r="14" spans="2:11" ht="111" thickBot="1" x14ac:dyDescent="0.3">
      <c r="B14" s="71">
        <v>9</v>
      </c>
      <c r="C14" s="64" t="s">
        <v>85</v>
      </c>
      <c r="D14" s="65" t="s">
        <v>71</v>
      </c>
      <c r="E14" s="63" t="s">
        <v>86</v>
      </c>
    </row>
    <row r="15" spans="2:11" ht="48" thickBot="1" x14ac:dyDescent="0.3">
      <c r="B15" s="66">
        <v>10</v>
      </c>
      <c r="C15" s="63" t="s">
        <v>166</v>
      </c>
      <c r="D15" s="62" t="s">
        <v>67</v>
      </c>
      <c r="E15" s="63" t="s">
        <v>296</v>
      </c>
    </row>
    <row r="16" spans="2:11" ht="63.75" thickBot="1" x14ac:dyDescent="0.3">
      <c r="B16" s="66">
        <v>11</v>
      </c>
      <c r="C16" s="63" t="s">
        <v>294</v>
      </c>
      <c r="D16" s="62" t="s">
        <v>67</v>
      </c>
      <c r="E16" s="63" t="s">
        <v>295</v>
      </c>
    </row>
    <row r="17" spans="2:5" s="74" customFormat="1" ht="60.75" thickBot="1" x14ac:dyDescent="0.3">
      <c r="B17" s="75">
        <v>12</v>
      </c>
      <c r="C17" s="76" t="s">
        <v>210</v>
      </c>
      <c r="D17" s="77" t="s">
        <v>71</v>
      </c>
      <c r="E17" s="76" t="s">
        <v>137</v>
      </c>
    </row>
    <row r="18" spans="2:5" s="74" customFormat="1" ht="76.5" customHeight="1" thickBot="1" x14ac:dyDescent="0.3">
      <c r="B18" s="75">
        <v>13</v>
      </c>
      <c r="C18" s="76" t="s">
        <v>211</v>
      </c>
      <c r="D18" s="77" t="s">
        <v>71</v>
      </c>
      <c r="E18" s="76" t="s">
        <v>138</v>
      </c>
    </row>
    <row r="19" spans="2:5" s="74" customFormat="1" ht="60.75" thickBot="1" x14ac:dyDescent="0.3">
      <c r="B19" s="75">
        <v>14</v>
      </c>
      <c r="C19" s="76" t="s">
        <v>139</v>
      </c>
      <c r="D19" s="77" t="s">
        <v>71</v>
      </c>
      <c r="E19" s="76" t="s">
        <v>140</v>
      </c>
    </row>
    <row r="20" spans="2:5" s="74" customFormat="1" ht="75.75" thickBot="1" x14ac:dyDescent="0.3">
      <c r="B20" s="75">
        <v>15</v>
      </c>
      <c r="C20" s="76" t="s">
        <v>118</v>
      </c>
      <c r="D20" s="77" t="s">
        <v>71</v>
      </c>
      <c r="E20" s="76" t="s">
        <v>141</v>
      </c>
    </row>
    <row r="21" spans="2:5" s="74" customFormat="1" ht="45.75" thickBot="1" x14ac:dyDescent="0.3">
      <c r="B21" s="75">
        <v>16</v>
      </c>
      <c r="C21" s="76" t="s">
        <v>119</v>
      </c>
      <c r="D21" s="77" t="s">
        <v>142</v>
      </c>
      <c r="E21" s="76" t="s">
        <v>140</v>
      </c>
    </row>
    <row r="22" spans="2:5" s="74" customFormat="1" ht="45.75" thickBot="1" x14ac:dyDescent="0.3">
      <c r="B22" s="75">
        <v>17</v>
      </c>
      <c r="C22" s="76" t="s">
        <v>122</v>
      </c>
      <c r="D22" s="77" t="s">
        <v>71</v>
      </c>
      <c r="E22" s="76" t="s">
        <v>143</v>
      </c>
    </row>
    <row r="23" spans="2:5" s="74" customFormat="1" ht="45.75" thickBot="1" x14ac:dyDescent="0.3">
      <c r="B23" s="75">
        <v>18</v>
      </c>
      <c r="C23" s="76" t="s">
        <v>144</v>
      </c>
      <c r="D23" s="77" t="s">
        <v>145</v>
      </c>
      <c r="E23" s="76" t="s">
        <v>140</v>
      </c>
    </row>
    <row r="24" spans="2:5" s="74" customFormat="1" ht="90.75" customHeight="1" thickBot="1" x14ac:dyDescent="0.3">
      <c r="B24" s="75">
        <v>19</v>
      </c>
      <c r="C24" s="76" t="s">
        <v>134</v>
      </c>
      <c r="D24" s="77" t="s">
        <v>135</v>
      </c>
      <c r="E24" s="76" t="s">
        <v>140</v>
      </c>
    </row>
    <row r="25" spans="2:5" s="74" customFormat="1" ht="60.75" thickBot="1" x14ac:dyDescent="0.3">
      <c r="B25" s="75">
        <v>20</v>
      </c>
      <c r="C25" s="76" t="s">
        <v>146</v>
      </c>
      <c r="D25" s="77" t="s">
        <v>124</v>
      </c>
      <c r="E25" s="76" t="s">
        <v>147</v>
      </c>
    </row>
    <row r="26" spans="2:5" s="74" customFormat="1" ht="60.75" thickBot="1" x14ac:dyDescent="0.3">
      <c r="B26" s="75">
        <v>21</v>
      </c>
      <c r="C26" s="76" t="s">
        <v>148</v>
      </c>
      <c r="D26" s="77" t="s">
        <v>125</v>
      </c>
      <c r="E26" s="76" t="s">
        <v>147</v>
      </c>
    </row>
    <row r="27" spans="2:5" s="74" customFormat="1" ht="75.75" thickBot="1" x14ac:dyDescent="0.3">
      <c r="B27" s="75">
        <v>22</v>
      </c>
      <c r="C27" s="76" t="s">
        <v>149</v>
      </c>
      <c r="D27" s="77" t="s">
        <v>125</v>
      </c>
      <c r="E27" s="76" t="s">
        <v>147</v>
      </c>
    </row>
    <row r="28" spans="2:5" s="74" customFormat="1" ht="75.75" thickBot="1" x14ac:dyDescent="0.3">
      <c r="B28" s="75">
        <v>23</v>
      </c>
      <c r="C28" s="76" t="s">
        <v>150</v>
      </c>
      <c r="D28" s="77" t="s">
        <v>71</v>
      </c>
      <c r="E28" s="76" t="s">
        <v>147</v>
      </c>
    </row>
    <row r="29" spans="2:5" s="74" customFormat="1" ht="60.75" thickBot="1" x14ac:dyDescent="0.3">
      <c r="B29" s="75">
        <v>24</v>
      </c>
      <c r="C29" s="76" t="s">
        <v>151</v>
      </c>
      <c r="D29" s="77" t="s">
        <v>71</v>
      </c>
      <c r="E29" s="76" t="s">
        <v>147</v>
      </c>
    </row>
    <row r="30" spans="2:5" s="74" customFormat="1" ht="45.75" thickBot="1" x14ac:dyDescent="0.3">
      <c r="B30" s="75">
        <v>25</v>
      </c>
      <c r="C30" s="76" t="s">
        <v>152</v>
      </c>
      <c r="D30" s="77" t="s">
        <v>71</v>
      </c>
      <c r="E30" s="76" t="s">
        <v>143</v>
      </c>
    </row>
  </sheetData>
  <mergeCells count="1">
    <mergeCell ref="B3:E3"/>
  </mergeCells>
  <pageMargins left="0" right="0" top="0" bottom="0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0"/>
  <sheetViews>
    <sheetView view="pageBreakPreview" topLeftCell="A79" zoomScale="110" zoomScaleNormal="100" zoomScaleSheetLayoutView="110" workbookViewId="0">
      <selection activeCell="K30" sqref="K30"/>
    </sheetView>
  </sheetViews>
  <sheetFormatPr defaultRowHeight="15" x14ac:dyDescent="0.25"/>
  <cols>
    <col min="1" max="1" width="4.140625" customWidth="1"/>
    <col min="2" max="2" width="6.5703125" customWidth="1"/>
    <col min="3" max="3" width="59.5703125" customWidth="1"/>
    <col min="4" max="4" width="17.5703125" customWidth="1"/>
    <col min="5" max="5" width="10.140625" customWidth="1"/>
    <col min="6" max="6" width="8.85546875" bestFit="1" customWidth="1"/>
    <col min="7" max="8" width="7.7109375" hidden="1" customWidth="1"/>
    <col min="13" max="13" width="19.42578125" customWidth="1"/>
  </cols>
  <sheetData>
    <row r="1" spans="2:13" ht="3.75" customHeight="1" x14ac:dyDescent="0.25"/>
    <row r="2" spans="2:13" ht="21.75" customHeight="1" x14ac:dyDescent="0.25">
      <c r="C2" s="5"/>
      <c r="D2" s="5"/>
      <c r="E2" s="243" t="s">
        <v>92</v>
      </c>
      <c r="F2" s="243"/>
      <c r="G2" s="243"/>
      <c r="H2" s="243"/>
      <c r="I2" s="243"/>
      <c r="J2" s="243"/>
      <c r="K2" s="243"/>
      <c r="L2" s="243"/>
      <c r="M2" s="243"/>
    </row>
    <row r="3" spans="2:13" ht="6" customHeight="1" x14ac:dyDescent="0.25">
      <c r="C3" s="1"/>
      <c r="D3" s="1"/>
    </row>
    <row r="4" spans="2:13" ht="55.5" customHeight="1" x14ac:dyDescent="0.25">
      <c r="B4" s="250" t="s">
        <v>51</v>
      </c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</row>
    <row r="5" spans="2:13" ht="4.5" customHeight="1" thickBot="1" x14ac:dyDescent="0.3">
      <c r="C5" s="1"/>
      <c r="D5" s="1"/>
    </row>
    <row r="6" spans="2:13" ht="29.25" customHeight="1" thickBot="1" x14ac:dyDescent="0.3">
      <c r="B6" s="222" t="s">
        <v>7</v>
      </c>
      <c r="C6" s="222" t="s">
        <v>218</v>
      </c>
      <c r="D6" s="43" t="s">
        <v>52</v>
      </c>
      <c r="E6" s="222" t="s">
        <v>25</v>
      </c>
      <c r="F6" s="193" t="s">
        <v>0</v>
      </c>
      <c r="G6" s="194"/>
      <c r="H6" s="194"/>
      <c r="I6" s="194"/>
      <c r="J6" s="194"/>
      <c r="K6" s="194"/>
      <c r="L6" s="195"/>
      <c r="M6" s="222" t="s">
        <v>24</v>
      </c>
    </row>
    <row r="7" spans="2:13" ht="28.5" customHeight="1" thickBot="1" x14ac:dyDescent="0.3">
      <c r="B7" s="223"/>
      <c r="C7" s="223"/>
      <c r="D7" s="44"/>
      <c r="E7" s="223"/>
      <c r="F7" s="2" t="s">
        <v>263</v>
      </c>
      <c r="G7" s="2">
        <v>2022</v>
      </c>
      <c r="H7" s="2">
        <v>2023</v>
      </c>
      <c r="I7" s="2">
        <v>2024</v>
      </c>
      <c r="J7" s="2">
        <v>2025</v>
      </c>
      <c r="K7" s="2">
        <v>2026</v>
      </c>
      <c r="L7" s="2">
        <v>2027</v>
      </c>
      <c r="M7" s="223"/>
    </row>
    <row r="8" spans="2:13" ht="15.75" thickBot="1" x14ac:dyDescent="0.3">
      <c r="B8" s="3">
        <v>1</v>
      </c>
      <c r="C8" s="3">
        <v>2</v>
      </c>
      <c r="D8" s="45">
        <v>3</v>
      </c>
      <c r="E8" s="4">
        <v>5</v>
      </c>
      <c r="F8" s="106"/>
      <c r="G8" s="4">
        <v>6</v>
      </c>
      <c r="H8" s="4">
        <v>7</v>
      </c>
      <c r="I8" s="4">
        <v>8</v>
      </c>
      <c r="J8" s="148">
        <v>9</v>
      </c>
      <c r="K8" s="148"/>
      <c r="L8" s="148"/>
      <c r="M8" s="4">
        <v>10</v>
      </c>
    </row>
    <row r="9" spans="2:13" ht="32.25" customHeight="1" thickBot="1" x14ac:dyDescent="0.3">
      <c r="B9" s="207"/>
      <c r="C9" s="255" t="s">
        <v>26</v>
      </c>
      <c r="D9" s="46" t="s">
        <v>55</v>
      </c>
      <c r="E9" s="8">
        <f>F9+I9+J9+K9+L9</f>
        <v>219310.30000000002</v>
      </c>
      <c r="F9" s="8">
        <f t="shared" ref="F9:L11" si="0">F41+F13</f>
        <v>58086.200000000004</v>
      </c>
      <c r="G9" s="8">
        <f t="shared" si="0"/>
        <v>21419.699999999997</v>
      </c>
      <c r="H9" s="8">
        <f t="shared" si="0"/>
        <v>36666.500000000007</v>
      </c>
      <c r="I9" s="8">
        <f t="shared" si="0"/>
        <v>62239.9</v>
      </c>
      <c r="J9" s="8">
        <f t="shared" si="0"/>
        <v>39447</v>
      </c>
      <c r="K9" s="8">
        <f t="shared" si="0"/>
        <v>30910.600000000002</v>
      </c>
      <c r="L9" s="8">
        <f t="shared" si="0"/>
        <v>28626.600000000002</v>
      </c>
      <c r="M9" s="251" t="s">
        <v>4</v>
      </c>
    </row>
    <row r="10" spans="2:13" ht="26.25" customHeight="1" thickBot="1" x14ac:dyDescent="0.3">
      <c r="B10" s="208"/>
      <c r="C10" s="256"/>
      <c r="D10" s="54" t="s">
        <v>53</v>
      </c>
      <c r="E10" s="8">
        <f t="shared" ref="E10:E11" si="1">F10+I10+J10+K10+L10</f>
        <v>219310.30000000002</v>
      </c>
      <c r="F10" s="8">
        <f t="shared" si="0"/>
        <v>58086.200000000004</v>
      </c>
      <c r="G10" s="8">
        <f t="shared" si="0"/>
        <v>21419.699999999997</v>
      </c>
      <c r="H10" s="8">
        <f t="shared" si="0"/>
        <v>36666.500000000007</v>
      </c>
      <c r="I10" s="8">
        <f t="shared" si="0"/>
        <v>62239.9</v>
      </c>
      <c r="J10" s="8">
        <f t="shared" si="0"/>
        <v>39447</v>
      </c>
      <c r="K10" s="8">
        <f t="shared" si="0"/>
        <v>30910.600000000002</v>
      </c>
      <c r="L10" s="8">
        <f t="shared" si="0"/>
        <v>28626.600000000002</v>
      </c>
      <c r="M10" s="252"/>
    </row>
    <row r="11" spans="2:13" ht="15.75" thickBot="1" x14ac:dyDescent="0.3">
      <c r="B11" s="254"/>
      <c r="C11" s="257"/>
      <c r="D11" s="9" t="s">
        <v>54</v>
      </c>
      <c r="E11" s="8">
        <f t="shared" si="1"/>
        <v>0</v>
      </c>
      <c r="F11" s="8">
        <f t="shared" si="0"/>
        <v>0</v>
      </c>
      <c r="G11" s="8">
        <f t="shared" si="0"/>
        <v>0</v>
      </c>
      <c r="H11" s="8">
        <f t="shared" si="0"/>
        <v>0</v>
      </c>
      <c r="I11" s="8">
        <f t="shared" si="0"/>
        <v>0</v>
      </c>
      <c r="J11" s="8">
        <f t="shared" si="0"/>
        <v>0</v>
      </c>
      <c r="K11" s="8">
        <f t="shared" si="0"/>
        <v>0</v>
      </c>
      <c r="L11" s="8">
        <f t="shared" si="0"/>
        <v>0</v>
      </c>
      <c r="M11" s="253"/>
    </row>
    <row r="12" spans="2:13" ht="15.75" customHeight="1" thickBot="1" x14ac:dyDescent="0.3">
      <c r="B12" s="244" t="s">
        <v>214</v>
      </c>
      <c r="C12" s="245"/>
      <c r="D12" s="245"/>
      <c r="E12" s="245"/>
      <c r="F12" s="245"/>
      <c r="G12" s="245"/>
      <c r="H12" s="245"/>
      <c r="I12" s="245"/>
      <c r="J12" s="245"/>
      <c r="K12" s="245"/>
      <c r="L12" s="245"/>
      <c r="M12" s="246"/>
    </row>
    <row r="13" spans="2:13" ht="15.75" thickBot="1" x14ac:dyDescent="0.3">
      <c r="B13" s="218"/>
      <c r="C13" s="216" t="s">
        <v>217</v>
      </c>
      <c r="D13" s="46" t="s">
        <v>1</v>
      </c>
      <c r="E13" s="8">
        <f>F13+I13+J13+K13+L13</f>
        <v>53661.400000000009</v>
      </c>
      <c r="F13" s="8">
        <f t="shared" ref="F13:L15" si="2">F16+F22+F34</f>
        <v>3651.9</v>
      </c>
      <c r="G13" s="8">
        <f t="shared" si="2"/>
        <v>1240</v>
      </c>
      <c r="H13" s="8">
        <f t="shared" si="2"/>
        <v>2411.9</v>
      </c>
      <c r="I13" s="8">
        <f t="shared" si="2"/>
        <v>34987.200000000004</v>
      </c>
      <c r="J13" s="8">
        <f t="shared" si="2"/>
        <v>6525.3</v>
      </c>
      <c r="K13" s="8">
        <f t="shared" si="2"/>
        <v>4322.3</v>
      </c>
      <c r="L13" s="8">
        <f t="shared" si="2"/>
        <v>4174.7</v>
      </c>
      <c r="M13" s="207"/>
    </row>
    <row r="14" spans="2:13" ht="15.75" thickBot="1" x14ac:dyDescent="0.3">
      <c r="B14" s="219"/>
      <c r="C14" s="216"/>
      <c r="D14" s="54" t="s">
        <v>53</v>
      </c>
      <c r="E14" s="8">
        <f t="shared" ref="E14:E15" si="3">F14+I14+J14+K14+L14</f>
        <v>53661.400000000009</v>
      </c>
      <c r="F14" s="8">
        <f t="shared" ref="F14:I14" si="4">F17+F23+F35</f>
        <v>3651.9</v>
      </c>
      <c r="G14" s="8">
        <f t="shared" si="4"/>
        <v>1240</v>
      </c>
      <c r="H14" s="8">
        <f t="shared" si="4"/>
        <v>2411.9</v>
      </c>
      <c r="I14" s="8">
        <f t="shared" si="4"/>
        <v>34987.200000000004</v>
      </c>
      <c r="J14" s="8">
        <f t="shared" si="2"/>
        <v>6525.3</v>
      </c>
      <c r="K14" s="8">
        <f t="shared" si="2"/>
        <v>4322.3</v>
      </c>
      <c r="L14" s="8">
        <f t="shared" si="2"/>
        <v>4174.7</v>
      </c>
      <c r="M14" s="208"/>
    </row>
    <row r="15" spans="2:13" ht="15.75" thickBot="1" x14ac:dyDescent="0.3">
      <c r="B15" s="220"/>
      <c r="C15" s="217"/>
      <c r="D15" s="46" t="s">
        <v>54</v>
      </c>
      <c r="E15" s="8">
        <f t="shared" si="3"/>
        <v>0</v>
      </c>
      <c r="F15" s="8">
        <f t="shared" ref="F15:I15" si="5">F18+F24+F36</f>
        <v>0</v>
      </c>
      <c r="G15" s="8">
        <f t="shared" si="5"/>
        <v>0</v>
      </c>
      <c r="H15" s="8">
        <f t="shared" si="5"/>
        <v>0</v>
      </c>
      <c r="I15" s="8">
        <f t="shared" si="5"/>
        <v>0</v>
      </c>
      <c r="J15" s="8">
        <f t="shared" si="2"/>
        <v>0</v>
      </c>
      <c r="K15" s="8">
        <f t="shared" si="2"/>
        <v>0</v>
      </c>
      <c r="L15" s="8">
        <f t="shared" si="2"/>
        <v>0</v>
      </c>
      <c r="M15" s="209"/>
    </row>
    <row r="16" spans="2:13" ht="15.75" thickBot="1" x14ac:dyDescent="0.3">
      <c r="B16" s="242" t="s">
        <v>9</v>
      </c>
      <c r="C16" s="211" t="s">
        <v>6</v>
      </c>
      <c r="D16" s="59" t="s">
        <v>1</v>
      </c>
      <c r="E16" s="10">
        <f>F16+I16+J16+K16+L16</f>
        <v>3651.9</v>
      </c>
      <c r="F16" s="10">
        <f t="shared" ref="F16:L18" si="6">F19</f>
        <v>3651.9</v>
      </c>
      <c r="G16" s="10">
        <f t="shared" si="6"/>
        <v>1240</v>
      </c>
      <c r="H16" s="10">
        <f t="shared" si="6"/>
        <v>2411.9</v>
      </c>
      <c r="I16" s="10">
        <f t="shared" si="6"/>
        <v>0</v>
      </c>
      <c r="J16" s="10">
        <f t="shared" si="6"/>
        <v>0</v>
      </c>
      <c r="K16" s="10">
        <f t="shared" si="6"/>
        <v>0</v>
      </c>
      <c r="L16" s="10">
        <f t="shared" si="6"/>
        <v>0</v>
      </c>
      <c r="M16" s="228" t="s">
        <v>2</v>
      </c>
    </row>
    <row r="17" spans="2:13" ht="18" customHeight="1" thickBot="1" x14ac:dyDescent="0.3">
      <c r="B17" s="242"/>
      <c r="C17" s="211"/>
      <c r="D17" s="53" t="s">
        <v>53</v>
      </c>
      <c r="E17" s="10">
        <f t="shared" ref="E17:E18" si="7">F17+I17+J17+K17+L17</f>
        <v>3651.9</v>
      </c>
      <c r="F17" s="10">
        <f t="shared" si="6"/>
        <v>3651.9</v>
      </c>
      <c r="G17" s="10">
        <f t="shared" si="6"/>
        <v>1240</v>
      </c>
      <c r="H17" s="10">
        <f t="shared" si="6"/>
        <v>2411.9</v>
      </c>
      <c r="I17" s="10">
        <f t="shared" si="6"/>
        <v>0</v>
      </c>
      <c r="J17" s="10">
        <f t="shared" si="6"/>
        <v>0</v>
      </c>
      <c r="K17" s="10">
        <f t="shared" si="6"/>
        <v>0</v>
      </c>
      <c r="L17" s="10">
        <f t="shared" si="6"/>
        <v>0</v>
      </c>
      <c r="M17" s="228"/>
    </row>
    <row r="18" spans="2:13" ht="18.75" customHeight="1" thickBot="1" x14ac:dyDescent="0.3">
      <c r="B18" s="242"/>
      <c r="C18" s="212"/>
      <c r="D18" s="59" t="s">
        <v>54</v>
      </c>
      <c r="E18" s="10">
        <f t="shared" si="7"/>
        <v>0</v>
      </c>
      <c r="F18" s="10">
        <f t="shared" si="6"/>
        <v>0</v>
      </c>
      <c r="G18" s="10">
        <f t="shared" si="6"/>
        <v>0</v>
      </c>
      <c r="H18" s="10">
        <f t="shared" si="6"/>
        <v>0</v>
      </c>
      <c r="I18" s="10">
        <f t="shared" si="6"/>
        <v>0</v>
      </c>
      <c r="J18" s="10">
        <f t="shared" si="6"/>
        <v>0</v>
      </c>
      <c r="K18" s="10">
        <f t="shared" si="6"/>
        <v>0</v>
      </c>
      <c r="L18" s="10">
        <f t="shared" si="6"/>
        <v>0</v>
      </c>
      <c r="M18" s="241"/>
    </row>
    <row r="19" spans="2:13" ht="15.75" customHeight="1" thickBot="1" x14ac:dyDescent="0.3">
      <c r="B19" s="210" t="s">
        <v>8</v>
      </c>
      <c r="C19" s="213" t="s">
        <v>39</v>
      </c>
      <c r="D19" s="49" t="s">
        <v>1</v>
      </c>
      <c r="E19" s="36">
        <f>F19+I19+J19+K19+L19</f>
        <v>3651.9</v>
      </c>
      <c r="F19" s="36">
        <f>G19+H19</f>
        <v>3651.9</v>
      </c>
      <c r="G19" s="36">
        <f>SUM(G20:G21)</f>
        <v>1240</v>
      </c>
      <c r="H19" s="36">
        <f>SUM(H20:H21)</f>
        <v>2411.9</v>
      </c>
      <c r="I19" s="36">
        <f>SUM(I20:I21)</f>
        <v>0</v>
      </c>
      <c r="J19" s="36">
        <f t="shared" ref="J19" si="8">SUM(J20:J21)</f>
        <v>0</v>
      </c>
      <c r="K19" s="36">
        <f t="shared" ref="K19:L19" si="9">SUM(K20:K21)</f>
        <v>0</v>
      </c>
      <c r="L19" s="36">
        <f t="shared" si="9"/>
        <v>0</v>
      </c>
      <c r="M19" s="196" t="s">
        <v>2</v>
      </c>
    </row>
    <row r="20" spans="2:13" ht="15.75" thickBot="1" x14ac:dyDescent="0.3">
      <c r="B20" s="199"/>
      <c r="C20" s="214"/>
      <c r="D20" s="57" t="s">
        <v>53</v>
      </c>
      <c r="E20" s="36">
        <f t="shared" ref="E20:E21" si="10">F20+I20+J20+K20+L20</f>
        <v>3651.9</v>
      </c>
      <c r="F20" s="36">
        <f>G20+H20</f>
        <v>3651.9</v>
      </c>
      <c r="G20" s="36">
        <v>1240</v>
      </c>
      <c r="H20" s="36">
        <v>2411.9</v>
      </c>
      <c r="I20" s="36">
        <v>0</v>
      </c>
      <c r="J20" s="36">
        <v>0</v>
      </c>
      <c r="K20" s="36">
        <v>0</v>
      </c>
      <c r="L20" s="36">
        <v>0</v>
      </c>
      <c r="M20" s="197"/>
    </row>
    <row r="21" spans="2:13" ht="15.75" thickBot="1" x14ac:dyDescent="0.3">
      <c r="B21" s="200"/>
      <c r="C21" s="215"/>
      <c r="D21" s="49" t="s">
        <v>54</v>
      </c>
      <c r="E21" s="36">
        <f t="shared" si="10"/>
        <v>0</v>
      </c>
      <c r="F21" s="36">
        <f>G21+H21</f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221"/>
    </row>
    <row r="22" spans="2:13" ht="15.75" thickBot="1" x14ac:dyDescent="0.3">
      <c r="B22" s="242" t="s">
        <v>254</v>
      </c>
      <c r="C22" s="211" t="s">
        <v>243</v>
      </c>
      <c r="D22" s="59" t="s">
        <v>1</v>
      </c>
      <c r="E22" s="10">
        <f>F22+I22+J22+K22+L22</f>
        <v>32224.400000000001</v>
      </c>
      <c r="F22" s="10">
        <f>F25+F28+F31</f>
        <v>0</v>
      </c>
      <c r="G22" s="10">
        <f t="shared" ref="G22:H22" si="11">G25+G28+G31</f>
        <v>0</v>
      </c>
      <c r="H22" s="10">
        <f t="shared" si="11"/>
        <v>0</v>
      </c>
      <c r="I22" s="10">
        <f>I25+I28+I31</f>
        <v>30233.9</v>
      </c>
      <c r="J22" s="10">
        <f t="shared" ref="J22:J24" si="12">J25+J28+J31</f>
        <v>1990.5</v>
      </c>
      <c r="K22" s="10">
        <f t="shared" ref="K22:L24" si="13">K25+K28+K31</f>
        <v>0</v>
      </c>
      <c r="L22" s="10">
        <f t="shared" si="13"/>
        <v>0</v>
      </c>
      <c r="M22" s="227" t="s">
        <v>34</v>
      </c>
    </row>
    <row r="23" spans="2:13" ht="18" customHeight="1" thickBot="1" x14ac:dyDescent="0.3">
      <c r="B23" s="242"/>
      <c r="C23" s="211"/>
      <c r="D23" s="53" t="s">
        <v>53</v>
      </c>
      <c r="E23" s="10">
        <f t="shared" ref="E23:E24" si="14">F23+I23+J23+K23+L23</f>
        <v>32224.400000000001</v>
      </c>
      <c r="F23" s="10">
        <f t="shared" ref="F23:H23" si="15">F26+F29+F32</f>
        <v>0</v>
      </c>
      <c r="G23" s="10">
        <f t="shared" si="15"/>
        <v>0</v>
      </c>
      <c r="H23" s="10">
        <f t="shared" si="15"/>
        <v>0</v>
      </c>
      <c r="I23" s="10">
        <f t="shared" ref="I23:I24" si="16">I26+I29+I32</f>
        <v>30233.9</v>
      </c>
      <c r="J23" s="10">
        <f t="shared" si="12"/>
        <v>1990.5</v>
      </c>
      <c r="K23" s="10">
        <f t="shared" si="13"/>
        <v>0</v>
      </c>
      <c r="L23" s="10">
        <f t="shared" si="13"/>
        <v>0</v>
      </c>
      <c r="M23" s="228"/>
    </row>
    <row r="24" spans="2:13" ht="18.75" customHeight="1" thickBot="1" x14ac:dyDescent="0.3">
      <c r="B24" s="242"/>
      <c r="C24" s="212"/>
      <c r="D24" s="59" t="s">
        <v>54</v>
      </c>
      <c r="E24" s="10">
        <f t="shared" si="14"/>
        <v>0</v>
      </c>
      <c r="F24" s="10">
        <f t="shared" ref="F24:H24" si="17">F27+F30+F33</f>
        <v>0</v>
      </c>
      <c r="G24" s="10">
        <f t="shared" si="17"/>
        <v>0</v>
      </c>
      <c r="H24" s="10">
        <f t="shared" si="17"/>
        <v>0</v>
      </c>
      <c r="I24" s="10">
        <f t="shared" si="16"/>
        <v>0</v>
      </c>
      <c r="J24" s="10">
        <f t="shared" si="12"/>
        <v>0</v>
      </c>
      <c r="K24" s="10">
        <f t="shared" si="13"/>
        <v>0</v>
      </c>
      <c r="L24" s="10">
        <f t="shared" si="13"/>
        <v>0</v>
      </c>
      <c r="M24" s="228"/>
    </row>
    <row r="25" spans="2:13" ht="15.75" customHeight="1" thickBot="1" x14ac:dyDescent="0.3">
      <c r="B25" s="210" t="s">
        <v>11</v>
      </c>
      <c r="C25" s="213" t="s">
        <v>344</v>
      </c>
      <c r="D25" s="49" t="s">
        <v>1</v>
      </c>
      <c r="E25" s="36">
        <f>F25+I25+J25+K25+L25</f>
        <v>23437.9</v>
      </c>
      <c r="F25" s="36">
        <f>G25+H25</f>
        <v>0</v>
      </c>
      <c r="G25" s="36">
        <f>SUM(G26:G27)</f>
        <v>0</v>
      </c>
      <c r="H25" s="36">
        <f>SUM(H26:H27)</f>
        <v>0</v>
      </c>
      <c r="I25" s="36">
        <f>SUM(I26:I27)</f>
        <v>22088</v>
      </c>
      <c r="J25" s="36">
        <f t="shared" ref="J25" si="18">SUM(J26:J27)</f>
        <v>1349.9</v>
      </c>
      <c r="K25" s="36">
        <f t="shared" ref="K25:L25" si="19">SUM(K26:K27)</f>
        <v>0</v>
      </c>
      <c r="L25" s="36">
        <f t="shared" si="19"/>
        <v>0</v>
      </c>
      <c r="M25" s="196" t="s">
        <v>274</v>
      </c>
    </row>
    <row r="26" spans="2:13" ht="15.75" thickBot="1" x14ac:dyDescent="0.3">
      <c r="B26" s="199"/>
      <c r="C26" s="214"/>
      <c r="D26" s="57" t="s">
        <v>53</v>
      </c>
      <c r="E26" s="36">
        <f t="shared" ref="E26:E33" si="20">F26+I26+J26+K26+L26</f>
        <v>23437.9</v>
      </c>
      <c r="F26" s="36">
        <v>0</v>
      </c>
      <c r="G26" s="36">
        <v>0</v>
      </c>
      <c r="H26" s="36">
        <v>0</v>
      </c>
      <c r="I26" s="36">
        <v>22088</v>
      </c>
      <c r="J26" s="36">
        <v>1349.9</v>
      </c>
      <c r="K26" s="36">
        <v>0</v>
      </c>
      <c r="L26" s="36">
        <v>0</v>
      </c>
      <c r="M26" s="197"/>
    </row>
    <row r="27" spans="2:13" ht="15.75" thickBot="1" x14ac:dyDescent="0.3">
      <c r="B27" s="200"/>
      <c r="C27" s="215"/>
      <c r="D27" s="49" t="s">
        <v>54</v>
      </c>
      <c r="E27" s="36">
        <f t="shared" si="20"/>
        <v>0</v>
      </c>
      <c r="F27" s="36">
        <f t="shared" ref="F27:F39" si="21">G27+H27</f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197"/>
    </row>
    <row r="28" spans="2:13" ht="15.75" customHeight="1" thickBot="1" x14ac:dyDescent="0.3">
      <c r="B28" s="198" t="s">
        <v>12</v>
      </c>
      <c r="C28" s="213" t="s">
        <v>39</v>
      </c>
      <c r="D28" s="57" t="s">
        <v>1</v>
      </c>
      <c r="E28" s="36">
        <f t="shared" si="20"/>
        <v>4880.6000000000004</v>
      </c>
      <c r="F28" s="36">
        <f t="shared" si="21"/>
        <v>0</v>
      </c>
      <c r="G28" s="36">
        <f>SUM(G29:G30)</f>
        <v>0</v>
      </c>
      <c r="H28" s="36">
        <f>SUM(H29:H30)</f>
        <v>0</v>
      </c>
      <c r="I28" s="36">
        <f>SUM(I29:I30)</f>
        <v>4240</v>
      </c>
      <c r="J28" s="36">
        <f t="shared" ref="J28" si="22">SUM(J29:J30)</f>
        <v>640.6</v>
      </c>
      <c r="K28" s="36">
        <f t="shared" ref="K28:L28" si="23">SUM(K29:K30)</f>
        <v>0</v>
      </c>
      <c r="L28" s="36">
        <f t="shared" si="23"/>
        <v>0</v>
      </c>
      <c r="M28" s="196" t="s">
        <v>34</v>
      </c>
    </row>
    <row r="29" spans="2:13" ht="15.75" thickBot="1" x14ac:dyDescent="0.3">
      <c r="B29" s="199"/>
      <c r="C29" s="214"/>
      <c r="D29" s="49" t="s">
        <v>53</v>
      </c>
      <c r="E29" s="36">
        <f t="shared" si="20"/>
        <v>4880.6000000000004</v>
      </c>
      <c r="F29" s="36">
        <f t="shared" si="21"/>
        <v>0</v>
      </c>
      <c r="G29" s="36">
        <v>0</v>
      </c>
      <c r="H29" s="36">
        <v>0</v>
      </c>
      <c r="I29" s="36">
        <v>4240</v>
      </c>
      <c r="J29" s="36">
        <v>640.6</v>
      </c>
      <c r="K29" s="36">
        <v>0</v>
      </c>
      <c r="L29" s="36">
        <v>0</v>
      </c>
      <c r="M29" s="197"/>
    </row>
    <row r="30" spans="2:13" ht="15.75" thickBot="1" x14ac:dyDescent="0.3">
      <c r="B30" s="200"/>
      <c r="C30" s="215"/>
      <c r="D30" s="57" t="s">
        <v>54</v>
      </c>
      <c r="E30" s="36">
        <f t="shared" si="20"/>
        <v>0</v>
      </c>
      <c r="F30" s="36">
        <f t="shared" si="21"/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197"/>
    </row>
    <row r="31" spans="2:13" ht="15.75" customHeight="1" thickBot="1" x14ac:dyDescent="0.3">
      <c r="B31" s="198" t="s">
        <v>282</v>
      </c>
      <c r="C31" s="213" t="s">
        <v>102</v>
      </c>
      <c r="D31" s="57" t="s">
        <v>1</v>
      </c>
      <c r="E31" s="36">
        <f t="shared" si="20"/>
        <v>3905.9</v>
      </c>
      <c r="F31" s="36">
        <f t="shared" ref="F31:F33" si="24">G31+H31</f>
        <v>0</v>
      </c>
      <c r="G31" s="36">
        <f>SUM(G32:G33)</f>
        <v>0</v>
      </c>
      <c r="H31" s="36">
        <f>SUM(H32:H33)</f>
        <v>0</v>
      </c>
      <c r="I31" s="36">
        <f>SUM(I32:I33)</f>
        <v>3905.9</v>
      </c>
      <c r="J31" s="36">
        <f t="shared" ref="J31" si="25">SUM(J32:J33)</f>
        <v>0</v>
      </c>
      <c r="K31" s="36">
        <f t="shared" ref="K31:L31" si="26">SUM(K32:K33)</f>
        <v>0</v>
      </c>
      <c r="L31" s="36">
        <f t="shared" si="26"/>
        <v>0</v>
      </c>
      <c r="M31" s="196" t="s">
        <v>34</v>
      </c>
    </row>
    <row r="32" spans="2:13" ht="15.75" thickBot="1" x14ac:dyDescent="0.3">
      <c r="B32" s="199"/>
      <c r="C32" s="214"/>
      <c r="D32" s="49" t="s">
        <v>53</v>
      </c>
      <c r="E32" s="36">
        <f t="shared" si="20"/>
        <v>3905.9</v>
      </c>
      <c r="F32" s="36">
        <f t="shared" si="24"/>
        <v>0</v>
      </c>
      <c r="G32" s="36">
        <v>0</v>
      </c>
      <c r="H32" s="36">
        <v>0</v>
      </c>
      <c r="I32" s="36">
        <v>3905.9</v>
      </c>
      <c r="J32" s="36">
        <v>0</v>
      </c>
      <c r="K32" s="36">
        <v>0</v>
      </c>
      <c r="L32" s="36">
        <v>0</v>
      </c>
      <c r="M32" s="197"/>
    </row>
    <row r="33" spans="2:13" ht="15.75" thickBot="1" x14ac:dyDescent="0.3">
      <c r="B33" s="200"/>
      <c r="C33" s="215"/>
      <c r="D33" s="57" t="s">
        <v>54</v>
      </c>
      <c r="E33" s="36">
        <f t="shared" si="20"/>
        <v>0</v>
      </c>
      <c r="F33" s="36">
        <f t="shared" si="24"/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197"/>
    </row>
    <row r="34" spans="2:13" ht="15.75" customHeight="1" thickBot="1" x14ac:dyDescent="0.3">
      <c r="B34" s="224" t="s">
        <v>262</v>
      </c>
      <c r="C34" s="211" t="s">
        <v>255</v>
      </c>
      <c r="D34" s="53" t="s">
        <v>1</v>
      </c>
      <c r="E34" s="10">
        <f>F34+I34+J34+K34+L34</f>
        <v>17785.100000000002</v>
      </c>
      <c r="F34" s="10">
        <f t="shared" ref="F34:L36" si="27">F37</f>
        <v>0</v>
      </c>
      <c r="G34" s="10">
        <f t="shared" si="27"/>
        <v>0</v>
      </c>
      <c r="H34" s="10">
        <f t="shared" si="27"/>
        <v>0</v>
      </c>
      <c r="I34" s="10">
        <f t="shared" si="27"/>
        <v>4753.3</v>
      </c>
      <c r="J34" s="10">
        <f t="shared" si="27"/>
        <v>4534.8</v>
      </c>
      <c r="K34" s="10">
        <f t="shared" si="27"/>
        <v>4322.3</v>
      </c>
      <c r="L34" s="10">
        <f t="shared" si="27"/>
        <v>4174.7</v>
      </c>
      <c r="M34" s="227" t="s">
        <v>34</v>
      </c>
    </row>
    <row r="35" spans="2:13" ht="19.5" customHeight="1" thickBot="1" x14ac:dyDescent="0.3">
      <c r="B35" s="225"/>
      <c r="C35" s="211"/>
      <c r="D35" s="59" t="s">
        <v>53</v>
      </c>
      <c r="E35" s="10">
        <f t="shared" ref="E35:E36" si="28">F35+I35+J35+K35+L35</f>
        <v>17785.100000000002</v>
      </c>
      <c r="F35" s="10">
        <f t="shared" si="27"/>
        <v>0</v>
      </c>
      <c r="G35" s="10">
        <f t="shared" si="27"/>
        <v>0</v>
      </c>
      <c r="H35" s="10">
        <f t="shared" si="27"/>
        <v>0</v>
      </c>
      <c r="I35" s="10">
        <f t="shared" si="27"/>
        <v>4753.3</v>
      </c>
      <c r="J35" s="10">
        <f t="shared" si="27"/>
        <v>4534.8</v>
      </c>
      <c r="K35" s="10">
        <f t="shared" si="27"/>
        <v>4322.3</v>
      </c>
      <c r="L35" s="10">
        <f t="shared" si="27"/>
        <v>4174.7</v>
      </c>
      <c r="M35" s="228"/>
    </row>
    <row r="36" spans="2:13" ht="18" customHeight="1" thickBot="1" x14ac:dyDescent="0.3">
      <c r="B36" s="226"/>
      <c r="C36" s="212"/>
      <c r="D36" s="53" t="s">
        <v>54</v>
      </c>
      <c r="E36" s="10">
        <f t="shared" si="28"/>
        <v>0</v>
      </c>
      <c r="F36" s="10">
        <f>F39</f>
        <v>0</v>
      </c>
      <c r="G36" s="10">
        <f>G39</f>
        <v>0</v>
      </c>
      <c r="H36" s="10">
        <f>H39</f>
        <v>0</v>
      </c>
      <c r="I36" s="10">
        <f>I39</f>
        <v>0</v>
      </c>
      <c r="J36" s="10">
        <f>J39</f>
        <v>0</v>
      </c>
      <c r="K36" s="10">
        <f t="shared" si="27"/>
        <v>0</v>
      </c>
      <c r="L36" s="10">
        <f t="shared" si="27"/>
        <v>0</v>
      </c>
      <c r="M36" s="228"/>
    </row>
    <row r="37" spans="2:13" ht="15.75" customHeight="1" thickBot="1" x14ac:dyDescent="0.3">
      <c r="B37" s="198" t="s">
        <v>14</v>
      </c>
      <c r="C37" s="213" t="s">
        <v>258</v>
      </c>
      <c r="D37" s="57" t="s">
        <v>1</v>
      </c>
      <c r="E37" s="36">
        <f>F37+I37+J37+K37+L37</f>
        <v>17785.100000000002</v>
      </c>
      <c r="F37" s="36">
        <f t="shared" si="21"/>
        <v>0</v>
      </c>
      <c r="G37" s="36">
        <f>SUM(G38:G39)</f>
        <v>0</v>
      </c>
      <c r="H37" s="36">
        <f>SUM(H38:H39)</f>
        <v>0</v>
      </c>
      <c r="I37" s="36">
        <f>SUM(I38:I39)</f>
        <v>4753.3</v>
      </c>
      <c r="J37" s="36">
        <f t="shared" ref="J37" si="29">SUM(J38:J39)</f>
        <v>4534.8</v>
      </c>
      <c r="K37" s="36">
        <f t="shared" ref="K37:L37" si="30">SUM(K38:K39)</f>
        <v>4322.3</v>
      </c>
      <c r="L37" s="36">
        <f t="shared" si="30"/>
        <v>4174.7</v>
      </c>
      <c r="M37" s="222" t="s">
        <v>34</v>
      </c>
    </row>
    <row r="38" spans="2:13" ht="20.25" customHeight="1" thickBot="1" x14ac:dyDescent="0.3">
      <c r="B38" s="199"/>
      <c r="C38" s="214"/>
      <c r="D38" s="49" t="s">
        <v>53</v>
      </c>
      <c r="E38" s="36">
        <f t="shared" ref="E38:E39" si="31">F38+I38+J38+K38+L38</f>
        <v>17785.100000000002</v>
      </c>
      <c r="F38" s="36">
        <f t="shared" si="21"/>
        <v>0</v>
      </c>
      <c r="G38" s="36">
        <v>0</v>
      </c>
      <c r="H38" s="36">
        <v>0</v>
      </c>
      <c r="I38" s="36">
        <v>4753.3</v>
      </c>
      <c r="J38" s="36">
        <v>4534.8</v>
      </c>
      <c r="K38" s="36">
        <v>4322.3</v>
      </c>
      <c r="L38" s="36">
        <v>4174.7</v>
      </c>
      <c r="M38" s="197"/>
    </row>
    <row r="39" spans="2:13" ht="15.75" thickBot="1" x14ac:dyDescent="0.3">
      <c r="B39" s="200"/>
      <c r="C39" s="215"/>
      <c r="D39" s="57" t="s">
        <v>54</v>
      </c>
      <c r="E39" s="36">
        <f t="shared" si="31"/>
        <v>0</v>
      </c>
      <c r="F39" s="36">
        <f t="shared" si="21"/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223"/>
    </row>
    <row r="40" spans="2:13" ht="15.75" customHeight="1" thickBot="1" x14ac:dyDescent="0.3">
      <c r="B40" s="244" t="s">
        <v>3</v>
      </c>
      <c r="C40" s="245"/>
      <c r="D40" s="245"/>
      <c r="E40" s="245"/>
      <c r="F40" s="245"/>
      <c r="G40" s="245"/>
      <c r="H40" s="245"/>
      <c r="I40" s="245"/>
      <c r="J40" s="245"/>
      <c r="K40" s="245"/>
      <c r="L40" s="245"/>
      <c r="M40" s="246"/>
    </row>
    <row r="41" spans="2:13" ht="15.75" thickBot="1" x14ac:dyDescent="0.3">
      <c r="B41" s="247"/>
      <c r="C41" s="216" t="s">
        <v>48</v>
      </c>
      <c r="D41" s="46" t="s">
        <v>1</v>
      </c>
      <c r="E41" s="8">
        <f>F41+I41+J41+K41+L41</f>
        <v>165648.9</v>
      </c>
      <c r="F41" s="8">
        <f t="shared" ref="F41:L42" si="32">F44+F71+F89+F98+F104</f>
        <v>54434.3</v>
      </c>
      <c r="G41" s="8">
        <f t="shared" si="32"/>
        <v>20179.699999999997</v>
      </c>
      <c r="H41" s="8">
        <f t="shared" si="32"/>
        <v>34254.600000000006</v>
      </c>
      <c r="I41" s="8">
        <f t="shared" si="32"/>
        <v>27252.699999999997</v>
      </c>
      <c r="J41" s="8">
        <f t="shared" si="32"/>
        <v>32921.699999999997</v>
      </c>
      <c r="K41" s="8">
        <f t="shared" si="32"/>
        <v>26588.300000000003</v>
      </c>
      <c r="L41" s="8">
        <f t="shared" si="32"/>
        <v>24451.9</v>
      </c>
      <c r="M41" s="208"/>
    </row>
    <row r="42" spans="2:13" ht="15.75" thickBot="1" x14ac:dyDescent="0.3">
      <c r="B42" s="248"/>
      <c r="C42" s="216"/>
      <c r="D42" s="54" t="s">
        <v>53</v>
      </c>
      <c r="E42" s="8">
        <f t="shared" ref="E42:E43" si="33">F42+I42+J42+K42+L42</f>
        <v>165648.9</v>
      </c>
      <c r="F42" s="8">
        <f t="shared" si="32"/>
        <v>54434.3</v>
      </c>
      <c r="G42" s="8">
        <f t="shared" si="32"/>
        <v>20179.699999999997</v>
      </c>
      <c r="H42" s="8">
        <f t="shared" si="32"/>
        <v>34254.600000000006</v>
      </c>
      <c r="I42" s="8">
        <f t="shared" si="32"/>
        <v>27252.699999999997</v>
      </c>
      <c r="J42" s="8">
        <f t="shared" si="32"/>
        <v>32921.699999999997</v>
      </c>
      <c r="K42" s="8">
        <f t="shared" si="32"/>
        <v>26588.300000000003</v>
      </c>
      <c r="L42" s="8">
        <f t="shared" si="32"/>
        <v>24451.9</v>
      </c>
      <c r="M42" s="208"/>
    </row>
    <row r="43" spans="2:13" ht="15.75" thickBot="1" x14ac:dyDescent="0.3">
      <c r="B43" s="249"/>
      <c r="C43" s="217"/>
      <c r="D43" s="46" t="s">
        <v>54</v>
      </c>
      <c r="E43" s="8">
        <f t="shared" si="33"/>
        <v>0</v>
      </c>
      <c r="F43" s="8">
        <f t="shared" ref="F43:L43" si="34">F46+F73+F91</f>
        <v>0</v>
      </c>
      <c r="G43" s="8">
        <f t="shared" si="34"/>
        <v>0</v>
      </c>
      <c r="H43" s="8">
        <f t="shared" si="34"/>
        <v>0</v>
      </c>
      <c r="I43" s="8">
        <f t="shared" si="34"/>
        <v>0</v>
      </c>
      <c r="J43" s="8">
        <f t="shared" si="34"/>
        <v>0</v>
      </c>
      <c r="K43" s="8">
        <f t="shared" si="34"/>
        <v>0</v>
      </c>
      <c r="L43" s="8">
        <f t="shared" si="34"/>
        <v>0</v>
      </c>
      <c r="M43" s="209"/>
    </row>
    <row r="44" spans="2:13" ht="15.75" thickBot="1" x14ac:dyDescent="0.3">
      <c r="B44" s="204">
        <v>1</v>
      </c>
      <c r="C44" s="229" t="s">
        <v>27</v>
      </c>
      <c r="D44" s="55" t="s">
        <v>1</v>
      </c>
      <c r="E44" s="10">
        <f>F44+I44+J44+K44+L44</f>
        <v>71816.200000000012</v>
      </c>
      <c r="F44" s="10">
        <f t="shared" ref="F44:L46" si="35">F47+F50+F53+F56+F59+F62+F65+F68</f>
        <v>15830.300000000001</v>
      </c>
      <c r="G44" s="10">
        <f t="shared" si="35"/>
        <v>1216</v>
      </c>
      <c r="H44" s="10">
        <f t="shared" si="35"/>
        <v>14614.300000000001</v>
      </c>
      <c r="I44" s="10">
        <f t="shared" si="35"/>
        <v>12837.4</v>
      </c>
      <c r="J44" s="10">
        <f t="shared" si="35"/>
        <v>13408.3</v>
      </c>
      <c r="K44" s="10">
        <f t="shared" si="35"/>
        <v>15938.300000000001</v>
      </c>
      <c r="L44" s="10">
        <f t="shared" si="35"/>
        <v>13801.900000000001</v>
      </c>
      <c r="M44" s="227" t="s">
        <v>275</v>
      </c>
    </row>
    <row r="45" spans="2:13" ht="15.75" thickBot="1" x14ac:dyDescent="0.3">
      <c r="B45" s="205"/>
      <c r="C45" s="230"/>
      <c r="D45" s="47" t="s">
        <v>53</v>
      </c>
      <c r="E45" s="10">
        <f t="shared" ref="E45:E46" si="36">F45+I45+J45+K45+L45</f>
        <v>71816.200000000012</v>
      </c>
      <c r="F45" s="10">
        <f t="shared" si="35"/>
        <v>15830.300000000001</v>
      </c>
      <c r="G45" s="10">
        <f t="shared" si="35"/>
        <v>1216</v>
      </c>
      <c r="H45" s="10">
        <f t="shared" si="35"/>
        <v>14614.300000000001</v>
      </c>
      <c r="I45" s="10">
        <f t="shared" si="35"/>
        <v>12837.4</v>
      </c>
      <c r="J45" s="10">
        <f t="shared" si="35"/>
        <v>13408.3</v>
      </c>
      <c r="K45" s="10">
        <f t="shared" si="35"/>
        <v>15938.300000000001</v>
      </c>
      <c r="L45" s="10">
        <f t="shared" si="35"/>
        <v>13801.900000000001</v>
      </c>
      <c r="M45" s="228"/>
    </row>
    <row r="46" spans="2:13" ht="15.75" thickBot="1" x14ac:dyDescent="0.3">
      <c r="B46" s="206"/>
      <c r="C46" s="231"/>
      <c r="D46" s="55" t="s">
        <v>54</v>
      </c>
      <c r="E46" s="10">
        <f t="shared" si="36"/>
        <v>0</v>
      </c>
      <c r="F46" s="10">
        <f t="shared" si="35"/>
        <v>0</v>
      </c>
      <c r="G46" s="10">
        <f t="shared" si="35"/>
        <v>0</v>
      </c>
      <c r="H46" s="10">
        <f t="shared" si="35"/>
        <v>0</v>
      </c>
      <c r="I46" s="10">
        <f t="shared" si="35"/>
        <v>0</v>
      </c>
      <c r="J46" s="10">
        <f t="shared" si="35"/>
        <v>0</v>
      </c>
      <c r="K46" s="10">
        <f t="shared" si="35"/>
        <v>0</v>
      </c>
      <c r="L46" s="10">
        <f t="shared" si="35"/>
        <v>0</v>
      </c>
      <c r="M46" s="228"/>
    </row>
    <row r="47" spans="2:13" ht="15.75" customHeight="1" thickBot="1" x14ac:dyDescent="0.3">
      <c r="B47" s="198" t="s">
        <v>8</v>
      </c>
      <c r="C47" s="232" t="s">
        <v>264</v>
      </c>
      <c r="D47" s="50" t="s">
        <v>1</v>
      </c>
      <c r="E47" s="6">
        <f>F47+I47+J47+K47+L47</f>
        <v>6000.5</v>
      </c>
      <c r="F47" s="6">
        <f t="shared" ref="F47:F67" si="37">G47+H47</f>
        <v>647.1</v>
      </c>
      <c r="G47" s="7">
        <f>SUM(G48:G49)</f>
        <v>0</v>
      </c>
      <c r="H47" s="7">
        <f>SUM(H48:H49)</f>
        <v>647.1</v>
      </c>
      <c r="I47" s="7">
        <f>SUM(I48:I49)</f>
        <v>396.9</v>
      </c>
      <c r="J47" s="7">
        <f t="shared" ref="J47" si="38">SUM(J48:J49)</f>
        <v>0</v>
      </c>
      <c r="K47" s="7">
        <f t="shared" ref="K47:L47" si="39">SUM(K48:K49)</f>
        <v>2332.8000000000002</v>
      </c>
      <c r="L47" s="7">
        <f t="shared" si="39"/>
        <v>2623.7</v>
      </c>
      <c r="M47" s="196" t="s">
        <v>34</v>
      </c>
    </row>
    <row r="48" spans="2:13" ht="15.75" thickBot="1" x14ac:dyDescent="0.3">
      <c r="B48" s="199"/>
      <c r="C48" s="214"/>
      <c r="D48" s="57" t="s">
        <v>53</v>
      </c>
      <c r="E48" s="6">
        <f t="shared" ref="E48:E70" si="40">F48+I48+J48+K48+L48</f>
        <v>6000.5</v>
      </c>
      <c r="F48" s="6">
        <f t="shared" si="37"/>
        <v>647.1</v>
      </c>
      <c r="G48" s="6">
        <v>0</v>
      </c>
      <c r="H48" s="6">
        <v>647.1</v>
      </c>
      <c r="I48" s="6">
        <v>396.9</v>
      </c>
      <c r="J48" s="6">
        <v>0</v>
      </c>
      <c r="K48" s="6">
        <v>2332.8000000000002</v>
      </c>
      <c r="L48" s="6">
        <v>2623.7</v>
      </c>
      <c r="M48" s="197"/>
    </row>
    <row r="49" spans="2:13" ht="15.75" thickBot="1" x14ac:dyDescent="0.3">
      <c r="B49" s="200"/>
      <c r="C49" s="233"/>
      <c r="D49" s="51" t="s">
        <v>54</v>
      </c>
      <c r="E49" s="6">
        <f t="shared" si="40"/>
        <v>0</v>
      </c>
      <c r="F49" s="6">
        <f t="shared" si="37"/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197"/>
    </row>
    <row r="50" spans="2:13" ht="15.75" customHeight="1" thickBot="1" x14ac:dyDescent="0.3">
      <c r="B50" s="198" t="s">
        <v>10</v>
      </c>
      <c r="C50" s="232" t="s">
        <v>265</v>
      </c>
      <c r="D50" s="50" t="s">
        <v>1</v>
      </c>
      <c r="E50" s="6">
        <f t="shared" si="40"/>
        <v>4835.6000000000004</v>
      </c>
      <c r="F50" s="6">
        <f t="shared" si="37"/>
        <v>0</v>
      </c>
      <c r="G50" s="7">
        <f>SUM(G51:G52)</f>
        <v>0</v>
      </c>
      <c r="H50" s="7">
        <f>SUM(H51:H52)</f>
        <v>0</v>
      </c>
      <c r="I50" s="7">
        <f>SUM(I51:I52)</f>
        <v>0</v>
      </c>
      <c r="J50" s="7">
        <f t="shared" ref="J50" si="41">SUM(J51:J52)</f>
        <v>2408.3000000000002</v>
      </c>
      <c r="K50" s="7">
        <f t="shared" ref="K50:L50" si="42">SUM(K51:K52)</f>
        <v>2427.3000000000002</v>
      </c>
      <c r="L50" s="7">
        <f t="shared" si="42"/>
        <v>0</v>
      </c>
      <c r="M50" s="196" t="s">
        <v>34</v>
      </c>
    </row>
    <row r="51" spans="2:13" ht="15.75" thickBot="1" x14ac:dyDescent="0.3">
      <c r="B51" s="199"/>
      <c r="C51" s="214"/>
      <c r="D51" s="57" t="s">
        <v>53</v>
      </c>
      <c r="E51" s="6">
        <f t="shared" si="40"/>
        <v>4835.6000000000004</v>
      </c>
      <c r="F51" s="6">
        <f t="shared" si="37"/>
        <v>0</v>
      </c>
      <c r="G51" s="6">
        <v>0</v>
      </c>
      <c r="H51" s="6">
        <v>0</v>
      </c>
      <c r="I51" s="6">
        <v>0</v>
      </c>
      <c r="J51" s="6">
        <v>2408.3000000000002</v>
      </c>
      <c r="K51" s="6">
        <v>2427.3000000000002</v>
      </c>
      <c r="L51" s="6">
        <v>0</v>
      </c>
      <c r="M51" s="197"/>
    </row>
    <row r="52" spans="2:13" ht="15.75" thickBot="1" x14ac:dyDescent="0.3">
      <c r="B52" s="200"/>
      <c r="C52" s="233"/>
      <c r="D52" s="51" t="s">
        <v>54</v>
      </c>
      <c r="E52" s="6">
        <f t="shared" si="40"/>
        <v>0</v>
      </c>
      <c r="F52" s="6">
        <f t="shared" si="37"/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197"/>
    </row>
    <row r="53" spans="2:13" ht="15.75" customHeight="1" thickBot="1" x14ac:dyDescent="0.3">
      <c r="B53" s="198" t="s">
        <v>13</v>
      </c>
      <c r="C53" s="201" t="s">
        <v>229</v>
      </c>
      <c r="D53" s="50" t="s">
        <v>1</v>
      </c>
      <c r="E53" s="6">
        <f t="shared" si="40"/>
        <v>0</v>
      </c>
      <c r="F53" s="6">
        <f t="shared" si="37"/>
        <v>0</v>
      </c>
      <c r="G53" s="7">
        <f>SUM(G54:G55)</f>
        <v>0</v>
      </c>
      <c r="H53" s="7">
        <f>SUM(H54:H55)</f>
        <v>0</v>
      </c>
      <c r="I53" s="7">
        <f>SUM(I54:I55)</f>
        <v>0</v>
      </c>
      <c r="J53" s="7">
        <f t="shared" ref="J53" si="43">SUM(J54:J55)</f>
        <v>0</v>
      </c>
      <c r="K53" s="7">
        <f t="shared" ref="K53:L53" si="44">SUM(K54:K55)</f>
        <v>0</v>
      </c>
      <c r="L53" s="7">
        <f t="shared" si="44"/>
        <v>0</v>
      </c>
      <c r="M53" s="196" t="s">
        <v>106</v>
      </c>
    </row>
    <row r="54" spans="2:13" ht="15.75" thickBot="1" x14ac:dyDescent="0.3">
      <c r="B54" s="199"/>
      <c r="C54" s="202"/>
      <c r="D54" s="57" t="s">
        <v>53</v>
      </c>
      <c r="E54" s="6">
        <f t="shared" si="40"/>
        <v>0</v>
      </c>
      <c r="F54" s="6">
        <f t="shared" si="37"/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197"/>
    </row>
    <row r="55" spans="2:13" ht="23.25" customHeight="1" thickBot="1" x14ac:dyDescent="0.3">
      <c r="B55" s="200"/>
      <c r="C55" s="203"/>
      <c r="D55" s="51" t="s">
        <v>54</v>
      </c>
      <c r="E55" s="6">
        <f t="shared" si="40"/>
        <v>0</v>
      </c>
      <c r="F55" s="6">
        <f t="shared" si="37"/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197"/>
    </row>
    <row r="56" spans="2:13" ht="15.75" thickBot="1" x14ac:dyDescent="0.3">
      <c r="B56" s="198" t="s">
        <v>31</v>
      </c>
      <c r="C56" s="201" t="s">
        <v>108</v>
      </c>
      <c r="D56" s="50" t="s">
        <v>1</v>
      </c>
      <c r="E56" s="6">
        <f t="shared" si="40"/>
        <v>0</v>
      </c>
      <c r="F56" s="6">
        <f t="shared" si="37"/>
        <v>0</v>
      </c>
      <c r="G56" s="7">
        <f>SUM(G57:G58)</f>
        <v>0</v>
      </c>
      <c r="H56" s="7">
        <f>SUM(H57:H58)</f>
        <v>0</v>
      </c>
      <c r="I56" s="7">
        <f>SUM(I57:I58)</f>
        <v>0</v>
      </c>
      <c r="J56" s="7">
        <f t="shared" ref="J56" si="45">SUM(J57:J58)</f>
        <v>0</v>
      </c>
      <c r="K56" s="7">
        <f t="shared" ref="K56:L56" si="46">SUM(K57:K58)</f>
        <v>0</v>
      </c>
      <c r="L56" s="7">
        <f t="shared" si="46"/>
        <v>0</v>
      </c>
      <c r="M56" s="196" t="s">
        <v>34</v>
      </c>
    </row>
    <row r="57" spans="2:13" ht="15.75" thickBot="1" x14ac:dyDescent="0.3">
      <c r="B57" s="199"/>
      <c r="C57" s="202"/>
      <c r="D57" s="57" t="s">
        <v>53</v>
      </c>
      <c r="E57" s="6">
        <f t="shared" si="40"/>
        <v>0</v>
      </c>
      <c r="F57" s="6">
        <f t="shared" si="37"/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197"/>
    </row>
    <row r="58" spans="2:13" ht="15.75" thickBot="1" x14ac:dyDescent="0.3">
      <c r="B58" s="200"/>
      <c r="C58" s="203"/>
      <c r="D58" s="51" t="s">
        <v>54</v>
      </c>
      <c r="E58" s="6">
        <f t="shared" si="40"/>
        <v>0</v>
      </c>
      <c r="F58" s="6">
        <f t="shared" si="37"/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197"/>
    </row>
    <row r="59" spans="2:13" ht="15.75" thickBot="1" x14ac:dyDescent="0.3">
      <c r="B59" s="198" t="s">
        <v>74</v>
      </c>
      <c r="C59" s="201" t="s">
        <v>105</v>
      </c>
      <c r="D59" s="50" t="s">
        <v>1</v>
      </c>
      <c r="E59" s="6">
        <f t="shared" si="40"/>
        <v>0</v>
      </c>
      <c r="F59" s="6">
        <f t="shared" si="37"/>
        <v>0</v>
      </c>
      <c r="G59" s="7">
        <f>SUM(G60:G61)</f>
        <v>0</v>
      </c>
      <c r="H59" s="7">
        <f>SUM(H60:H61)</f>
        <v>0</v>
      </c>
      <c r="I59" s="7">
        <f>SUM(I60:I61)</f>
        <v>0</v>
      </c>
      <c r="J59" s="7">
        <f t="shared" ref="J59" si="47">SUM(J60:J61)</f>
        <v>0</v>
      </c>
      <c r="K59" s="7">
        <f t="shared" ref="K59:L59" si="48">SUM(K60:K61)</f>
        <v>0</v>
      </c>
      <c r="L59" s="7">
        <f t="shared" si="48"/>
        <v>0</v>
      </c>
      <c r="M59" s="196" t="s">
        <v>34</v>
      </c>
    </row>
    <row r="60" spans="2:13" ht="15.75" thickBot="1" x14ac:dyDescent="0.3">
      <c r="B60" s="199"/>
      <c r="C60" s="202"/>
      <c r="D60" s="57" t="s">
        <v>53</v>
      </c>
      <c r="E60" s="6">
        <f t="shared" si="40"/>
        <v>0</v>
      </c>
      <c r="F60" s="6">
        <f t="shared" si="37"/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197"/>
    </row>
    <row r="61" spans="2:13" ht="15.75" thickBot="1" x14ac:dyDescent="0.3">
      <c r="B61" s="200"/>
      <c r="C61" s="203"/>
      <c r="D61" s="51" t="s">
        <v>54</v>
      </c>
      <c r="E61" s="6">
        <f t="shared" si="40"/>
        <v>0</v>
      </c>
      <c r="F61" s="6">
        <f t="shared" si="37"/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197"/>
    </row>
    <row r="62" spans="2:13" ht="15.75" thickBot="1" x14ac:dyDescent="0.3">
      <c r="B62" s="198" t="s">
        <v>103</v>
      </c>
      <c r="C62" s="201" t="s">
        <v>190</v>
      </c>
      <c r="D62" s="50" t="s">
        <v>1</v>
      </c>
      <c r="E62" s="6">
        <f t="shared" si="40"/>
        <v>53974.100000000006</v>
      </c>
      <c r="F62" s="6">
        <f t="shared" si="37"/>
        <v>12617.2</v>
      </c>
      <c r="G62" s="7">
        <f>SUM(G63:G64)</f>
        <v>650</v>
      </c>
      <c r="H62" s="7">
        <f>SUM(H63:H64)</f>
        <v>11967.2</v>
      </c>
      <c r="I62" s="7">
        <f>SUM(I63:I64)</f>
        <v>8000.5</v>
      </c>
      <c r="J62" s="7">
        <f t="shared" ref="J62" si="49">SUM(J63:J64)</f>
        <v>11000</v>
      </c>
      <c r="K62" s="7">
        <f t="shared" ref="K62:L62" si="50">SUM(K63:K64)</f>
        <v>11178.2</v>
      </c>
      <c r="L62" s="7">
        <f t="shared" si="50"/>
        <v>11178.2</v>
      </c>
      <c r="M62" s="196" t="s">
        <v>34</v>
      </c>
    </row>
    <row r="63" spans="2:13" ht="15.75" thickBot="1" x14ac:dyDescent="0.3">
      <c r="B63" s="199"/>
      <c r="C63" s="202"/>
      <c r="D63" s="57" t="s">
        <v>53</v>
      </c>
      <c r="E63" s="6">
        <f t="shared" si="40"/>
        <v>53974.100000000006</v>
      </c>
      <c r="F63" s="6">
        <f t="shared" si="37"/>
        <v>12617.2</v>
      </c>
      <c r="G63" s="6">
        <v>650</v>
      </c>
      <c r="H63" s="6">
        <v>11967.2</v>
      </c>
      <c r="I63" s="6">
        <v>8000.5</v>
      </c>
      <c r="J63" s="6">
        <v>11000</v>
      </c>
      <c r="K63" s="6">
        <v>11178.2</v>
      </c>
      <c r="L63" s="6">
        <v>11178.2</v>
      </c>
      <c r="M63" s="197"/>
    </row>
    <row r="64" spans="2:13" ht="15.75" thickBot="1" x14ac:dyDescent="0.3">
      <c r="B64" s="200"/>
      <c r="C64" s="203"/>
      <c r="D64" s="51" t="s">
        <v>54</v>
      </c>
      <c r="E64" s="6">
        <f t="shared" si="40"/>
        <v>0</v>
      </c>
      <c r="F64" s="6">
        <f t="shared" si="37"/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197"/>
    </row>
    <row r="65" spans="2:13" ht="21" customHeight="1" thickBot="1" x14ac:dyDescent="0.3">
      <c r="B65" s="198" t="s">
        <v>104</v>
      </c>
      <c r="C65" s="201" t="s">
        <v>194</v>
      </c>
      <c r="D65" s="50" t="s">
        <v>1</v>
      </c>
      <c r="E65" s="6">
        <f t="shared" si="40"/>
        <v>4608.5</v>
      </c>
      <c r="F65" s="6">
        <f t="shared" si="37"/>
        <v>2566</v>
      </c>
      <c r="G65" s="7">
        <f>SUM(G66:G67)</f>
        <v>566</v>
      </c>
      <c r="H65" s="7">
        <f>SUM(H66:H67)</f>
        <v>2000</v>
      </c>
      <c r="I65" s="7">
        <f>SUM(I66:I67)</f>
        <v>2042.5</v>
      </c>
      <c r="J65" s="7">
        <f t="shared" ref="J65" si="51">SUM(J66:J67)</f>
        <v>0</v>
      </c>
      <c r="K65" s="7">
        <f t="shared" ref="K65:L65" si="52">SUM(K66:K67)</f>
        <v>0</v>
      </c>
      <c r="L65" s="7">
        <f t="shared" si="52"/>
        <v>0</v>
      </c>
      <c r="M65" s="196" t="s">
        <v>34</v>
      </c>
    </row>
    <row r="66" spans="2:13" ht="18" customHeight="1" thickBot="1" x14ac:dyDescent="0.3">
      <c r="B66" s="199"/>
      <c r="C66" s="202"/>
      <c r="D66" s="57" t="s">
        <v>53</v>
      </c>
      <c r="E66" s="6">
        <f t="shared" si="40"/>
        <v>4608.5</v>
      </c>
      <c r="F66" s="6">
        <f t="shared" si="37"/>
        <v>2566</v>
      </c>
      <c r="G66" s="6">
        <v>566</v>
      </c>
      <c r="H66" s="6">
        <v>2000</v>
      </c>
      <c r="I66" s="6">
        <v>2042.5</v>
      </c>
      <c r="J66" s="6">
        <v>0</v>
      </c>
      <c r="K66" s="6">
        <v>0</v>
      </c>
      <c r="L66" s="6">
        <v>0</v>
      </c>
      <c r="M66" s="197"/>
    </row>
    <row r="67" spans="2:13" ht="25.5" customHeight="1" thickBot="1" x14ac:dyDescent="0.3">
      <c r="B67" s="200"/>
      <c r="C67" s="203"/>
      <c r="D67" s="51" t="s">
        <v>54</v>
      </c>
      <c r="E67" s="6">
        <f t="shared" si="40"/>
        <v>0</v>
      </c>
      <c r="F67" s="6">
        <f t="shared" si="37"/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197"/>
    </row>
    <row r="68" spans="2:13" ht="15.75" thickBot="1" x14ac:dyDescent="0.3">
      <c r="B68" s="198" t="s">
        <v>107</v>
      </c>
      <c r="C68" s="201" t="s">
        <v>266</v>
      </c>
      <c r="D68" s="50" t="s">
        <v>1</v>
      </c>
      <c r="E68" s="6">
        <f t="shared" si="40"/>
        <v>2397.5</v>
      </c>
      <c r="F68" s="6">
        <f>G68+H68</f>
        <v>0</v>
      </c>
      <c r="G68" s="7">
        <f>SUM(G69:G70)</f>
        <v>0</v>
      </c>
      <c r="H68" s="7">
        <f>SUM(H69:H70)</f>
        <v>0</v>
      </c>
      <c r="I68" s="7">
        <f>SUM(I69:I70)</f>
        <v>2397.5</v>
      </c>
      <c r="J68" s="7">
        <f t="shared" ref="J68" si="53">SUM(J69:J70)</f>
        <v>0</v>
      </c>
      <c r="K68" s="7">
        <f t="shared" ref="K68:L68" si="54">SUM(K69:K70)</f>
        <v>0</v>
      </c>
      <c r="L68" s="7">
        <f t="shared" si="54"/>
        <v>0</v>
      </c>
      <c r="M68" s="196" t="s">
        <v>34</v>
      </c>
    </row>
    <row r="69" spans="2:13" ht="18" customHeight="1" thickBot="1" x14ac:dyDescent="0.3">
      <c r="B69" s="199"/>
      <c r="C69" s="202"/>
      <c r="D69" s="57" t="s">
        <v>53</v>
      </c>
      <c r="E69" s="6">
        <f t="shared" si="40"/>
        <v>2397.5</v>
      </c>
      <c r="F69" s="6">
        <f>G69+H69</f>
        <v>0</v>
      </c>
      <c r="G69" s="6">
        <v>0</v>
      </c>
      <c r="H69" s="6">
        <v>0</v>
      </c>
      <c r="I69" s="6">
        <v>2397.5</v>
      </c>
      <c r="J69" s="6">
        <v>0</v>
      </c>
      <c r="K69" s="6">
        <v>0</v>
      </c>
      <c r="L69" s="6">
        <v>0</v>
      </c>
      <c r="M69" s="197"/>
    </row>
    <row r="70" spans="2:13" ht="15.75" thickBot="1" x14ac:dyDescent="0.3">
      <c r="B70" s="200"/>
      <c r="C70" s="203"/>
      <c r="D70" s="51" t="s">
        <v>54</v>
      </c>
      <c r="E70" s="6">
        <f t="shared" si="40"/>
        <v>0</v>
      </c>
      <c r="F70" s="6">
        <f>G70+H70</f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197"/>
    </row>
    <row r="71" spans="2:13" ht="15.75" thickBot="1" x14ac:dyDescent="0.3">
      <c r="B71" s="204" t="s">
        <v>254</v>
      </c>
      <c r="C71" s="229" t="s">
        <v>32</v>
      </c>
      <c r="D71" s="47" t="s">
        <v>1</v>
      </c>
      <c r="E71" s="10">
        <f t="shared" ref="E71:E72" si="55">SUM(G71:K71)</f>
        <v>32882.6</v>
      </c>
      <c r="F71" s="10">
        <f>F74+F77+F80+F83+F86</f>
        <v>19260.5</v>
      </c>
      <c r="G71" s="10">
        <f t="shared" ref="G71:L73" si="56">G74+G77+G80+G83+G86</f>
        <v>11213</v>
      </c>
      <c r="H71" s="10">
        <f t="shared" si="56"/>
        <v>8047.5</v>
      </c>
      <c r="I71" s="10">
        <f t="shared" si="56"/>
        <v>4758.7</v>
      </c>
      <c r="J71" s="10">
        <f t="shared" si="56"/>
        <v>8863.4</v>
      </c>
      <c r="K71" s="10">
        <f t="shared" si="56"/>
        <v>0</v>
      </c>
      <c r="L71" s="10">
        <f t="shared" si="56"/>
        <v>0</v>
      </c>
      <c r="M71" s="227" t="s">
        <v>34</v>
      </c>
    </row>
    <row r="72" spans="2:13" ht="15.75" thickBot="1" x14ac:dyDescent="0.3">
      <c r="B72" s="205"/>
      <c r="C72" s="230"/>
      <c r="D72" s="55" t="s">
        <v>53</v>
      </c>
      <c r="E72" s="10">
        <f t="shared" si="55"/>
        <v>32882.6</v>
      </c>
      <c r="F72" s="10">
        <f t="shared" ref="F72:I73" si="57">F75+F78+F81+F84+F87</f>
        <v>19260.5</v>
      </c>
      <c r="G72" s="10">
        <f t="shared" si="57"/>
        <v>11213</v>
      </c>
      <c r="H72" s="10">
        <f t="shared" si="57"/>
        <v>8047.5</v>
      </c>
      <c r="I72" s="10">
        <f t="shared" si="57"/>
        <v>4758.7</v>
      </c>
      <c r="J72" s="10">
        <f t="shared" si="56"/>
        <v>8863.4</v>
      </c>
      <c r="K72" s="10">
        <f t="shared" si="56"/>
        <v>0</v>
      </c>
      <c r="L72" s="10">
        <f t="shared" si="56"/>
        <v>0</v>
      </c>
      <c r="M72" s="228"/>
    </row>
    <row r="73" spans="2:13" ht="15.75" thickBot="1" x14ac:dyDescent="0.3">
      <c r="B73" s="206"/>
      <c r="C73" s="231"/>
      <c r="D73" s="47" t="s">
        <v>54</v>
      </c>
      <c r="E73" s="10">
        <f t="shared" ref="E73:E109" si="58">SUM(G73:K73)</f>
        <v>0</v>
      </c>
      <c r="F73" s="10">
        <f t="shared" si="57"/>
        <v>0</v>
      </c>
      <c r="G73" s="10">
        <f t="shared" si="57"/>
        <v>0</v>
      </c>
      <c r="H73" s="10">
        <f t="shared" si="57"/>
        <v>0</v>
      </c>
      <c r="I73" s="10">
        <f t="shared" si="57"/>
        <v>0</v>
      </c>
      <c r="J73" s="10">
        <f t="shared" si="56"/>
        <v>0</v>
      </c>
      <c r="K73" s="10">
        <f t="shared" si="56"/>
        <v>0</v>
      </c>
      <c r="L73" s="10">
        <f t="shared" si="56"/>
        <v>0</v>
      </c>
      <c r="M73" s="228"/>
    </row>
    <row r="74" spans="2:13" ht="15.75" thickBot="1" x14ac:dyDescent="0.3">
      <c r="B74" s="198" t="s">
        <v>11</v>
      </c>
      <c r="C74" s="234" t="s">
        <v>33</v>
      </c>
      <c r="D74" s="58" t="s">
        <v>1</v>
      </c>
      <c r="E74" s="6">
        <f t="shared" si="58"/>
        <v>20418.3</v>
      </c>
      <c r="F74" s="6">
        <f t="shared" ref="F74:F82" si="59">G74+H74</f>
        <v>8670.2999999999993</v>
      </c>
      <c r="G74" s="6">
        <f>SUM(G75:G76)</f>
        <v>8670.2999999999993</v>
      </c>
      <c r="H74" s="6">
        <f>SUM(H75:H76)</f>
        <v>0</v>
      </c>
      <c r="I74" s="6">
        <f>SUM(I75:I76)</f>
        <v>3259.6</v>
      </c>
      <c r="J74" s="6">
        <f t="shared" ref="J74" si="60">SUM(J75:J76)</f>
        <v>8488.4</v>
      </c>
      <c r="K74" s="6">
        <f t="shared" ref="K74:L74" si="61">SUM(K75:K76)</f>
        <v>0</v>
      </c>
      <c r="L74" s="6">
        <f t="shared" si="61"/>
        <v>0</v>
      </c>
      <c r="M74" s="196" t="s">
        <v>34</v>
      </c>
    </row>
    <row r="75" spans="2:13" ht="15.75" thickBot="1" x14ac:dyDescent="0.3">
      <c r="B75" s="199"/>
      <c r="C75" s="235"/>
      <c r="D75" s="58" t="s">
        <v>53</v>
      </c>
      <c r="E75" s="6">
        <f t="shared" si="58"/>
        <v>20418.3</v>
      </c>
      <c r="F75" s="6">
        <f t="shared" si="59"/>
        <v>8670.2999999999993</v>
      </c>
      <c r="G75" s="6">
        <v>8670.2999999999993</v>
      </c>
      <c r="H75" s="6">
        <v>0</v>
      </c>
      <c r="I75" s="6">
        <v>3259.6</v>
      </c>
      <c r="J75" s="6">
        <v>8488.4</v>
      </c>
      <c r="K75" s="6">
        <v>0</v>
      </c>
      <c r="L75" s="6">
        <v>0</v>
      </c>
      <c r="M75" s="197"/>
    </row>
    <row r="76" spans="2:13" ht="15.75" thickBot="1" x14ac:dyDescent="0.3">
      <c r="B76" s="200"/>
      <c r="C76" s="236"/>
      <c r="D76" s="52" t="s">
        <v>54</v>
      </c>
      <c r="E76" s="6">
        <f t="shared" si="58"/>
        <v>0</v>
      </c>
      <c r="F76" s="6">
        <f t="shared" si="59"/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197"/>
    </row>
    <row r="77" spans="2:13" ht="15.75" thickBot="1" x14ac:dyDescent="0.3">
      <c r="B77" s="198" t="s">
        <v>12</v>
      </c>
      <c r="C77" s="234" t="s">
        <v>102</v>
      </c>
      <c r="D77" s="58" t="s">
        <v>1</v>
      </c>
      <c r="E77" s="6">
        <f t="shared" si="58"/>
        <v>10590.2</v>
      </c>
      <c r="F77" s="6">
        <f t="shared" si="59"/>
        <v>10590.2</v>
      </c>
      <c r="G77" s="6">
        <f>SUM(G78:G79)</f>
        <v>2542.6999999999998</v>
      </c>
      <c r="H77" s="6">
        <f>SUM(H78:H79)</f>
        <v>8047.5</v>
      </c>
      <c r="I77" s="6">
        <f>SUM(I78:I79)</f>
        <v>0</v>
      </c>
      <c r="J77" s="6">
        <f t="shared" ref="J77" si="62">SUM(J78:J79)</f>
        <v>0</v>
      </c>
      <c r="K77" s="6">
        <f t="shared" ref="K77:L77" si="63">SUM(K78:K79)</f>
        <v>0</v>
      </c>
      <c r="L77" s="6">
        <f t="shared" si="63"/>
        <v>0</v>
      </c>
      <c r="M77" s="196" t="s">
        <v>34</v>
      </c>
    </row>
    <row r="78" spans="2:13" ht="15.75" thickBot="1" x14ac:dyDescent="0.3">
      <c r="B78" s="199"/>
      <c r="C78" s="235"/>
      <c r="D78" s="58" t="s">
        <v>53</v>
      </c>
      <c r="E78" s="6">
        <f t="shared" si="58"/>
        <v>10590.2</v>
      </c>
      <c r="F78" s="6">
        <f t="shared" si="59"/>
        <v>10590.2</v>
      </c>
      <c r="G78" s="6">
        <v>2542.6999999999998</v>
      </c>
      <c r="H78" s="6">
        <v>8047.5</v>
      </c>
      <c r="I78" s="6">
        <v>0</v>
      </c>
      <c r="J78" s="6">
        <v>0</v>
      </c>
      <c r="K78" s="6">
        <v>0</v>
      </c>
      <c r="L78" s="6">
        <v>0</v>
      </c>
      <c r="M78" s="197"/>
    </row>
    <row r="79" spans="2:13" ht="15.75" thickBot="1" x14ac:dyDescent="0.3">
      <c r="B79" s="200"/>
      <c r="C79" s="236"/>
      <c r="D79" s="52" t="s">
        <v>54</v>
      </c>
      <c r="E79" s="6">
        <f t="shared" si="58"/>
        <v>0</v>
      </c>
      <c r="F79" s="6">
        <f t="shared" si="59"/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197"/>
    </row>
    <row r="80" spans="2:13" ht="15.75" thickBot="1" x14ac:dyDescent="0.3">
      <c r="B80" s="198" t="s">
        <v>282</v>
      </c>
      <c r="C80" s="234" t="s">
        <v>279</v>
      </c>
      <c r="D80" s="58" t="s">
        <v>1</v>
      </c>
      <c r="E80" s="6">
        <f t="shared" si="58"/>
        <v>576.70000000000005</v>
      </c>
      <c r="F80" s="6">
        <f t="shared" si="59"/>
        <v>0</v>
      </c>
      <c r="G80" s="6">
        <f>SUM(G81:G82)</f>
        <v>0</v>
      </c>
      <c r="H80" s="6">
        <f>SUM(H81:H82)</f>
        <v>0</v>
      </c>
      <c r="I80" s="6">
        <f>SUM(I81:I82)</f>
        <v>576.70000000000005</v>
      </c>
      <c r="J80" s="6">
        <f t="shared" ref="J80" si="64">SUM(J81:J82)</f>
        <v>0</v>
      </c>
      <c r="K80" s="6">
        <f t="shared" ref="K80:L80" si="65">SUM(K81:K82)</f>
        <v>0</v>
      </c>
      <c r="L80" s="6">
        <f t="shared" si="65"/>
        <v>0</v>
      </c>
      <c r="M80" s="196" t="s">
        <v>34</v>
      </c>
    </row>
    <row r="81" spans="2:13" ht="15.75" thickBot="1" x14ac:dyDescent="0.3">
      <c r="B81" s="199"/>
      <c r="C81" s="235"/>
      <c r="D81" s="58" t="s">
        <v>53</v>
      </c>
      <c r="E81" s="6">
        <f t="shared" si="58"/>
        <v>576.70000000000005</v>
      </c>
      <c r="F81" s="6">
        <f t="shared" si="59"/>
        <v>0</v>
      </c>
      <c r="G81" s="6">
        <v>0</v>
      </c>
      <c r="H81" s="6">
        <v>0</v>
      </c>
      <c r="I81" s="6">
        <v>576.70000000000005</v>
      </c>
      <c r="J81" s="6">
        <v>0</v>
      </c>
      <c r="K81" s="6">
        <v>0</v>
      </c>
      <c r="L81" s="6">
        <v>0</v>
      </c>
      <c r="M81" s="197"/>
    </row>
    <row r="82" spans="2:13" ht="15.75" thickBot="1" x14ac:dyDescent="0.3">
      <c r="B82" s="200"/>
      <c r="C82" s="236"/>
      <c r="D82" s="52" t="s">
        <v>54</v>
      </c>
      <c r="E82" s="6">
        <f t="shared" si="58"/>
        <v>0</v>
      </c>
      <c r="F82" s="6">
        <f t="shared" si="59"/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197"/>
    </row>
    <row r="83" spans="2:13" ht="15.75" thickBot="1" x14ac:dyDescent="0.3">
      <c r="B83" s="198" t="s">
        <v>302</v>
      </c>
      <c r="C83" s="234" t="s">
        <v>317</v>
      </c>
      <c r="D83" s="58" t="s">
        <v>1</v>
      </c>
      <c r="E83" s="6">
        <f t="shared" ref="E83:E85" si="66">SUM(G83:K83)</f>
        <v>679.9</v>
      </c>
      <c r="F83" s="6">
        <f t="shared" ref="F83:F85" si="67">G83+H83</f>
        <v>0</v>
      </c>
      <c r="G83" s="6">
        <f>SUM(G84:G85)</f>
        <v>0</v>
      </c>
      <c r="H83" s="6">
        <f>SUM(H84:H85)</f>
        <v>0</v>
      </c>
      <c r="I83" s="6">
        <f>SUM(I84:I85)</f>
        <v>304.89999999999998</v>
      </c>
      <c r="J83" s="6">
        <f t="shared" ref="J83" si="68">SUM(J84:J85)</f>
        <v>375</v>
      </c>
      <c r="K83" s="6">
        <f t="shared" ref="K83:L83" si="69">SUM(K84:K85)</f>
        <v>0</v>
      </c>
      <c r="L83" s="6">
        <f t="shared" si="69"/>
        <v>0</v>
      </c>
      <c r="M83" s="196" t="s">
        <v>34</v>
      </c>
    </row>
    <row r="84" spans="2:13" ht="15.75" thickBot="1" x14ac:dyDescent="0.3">
      <c r="B84" s="199"/>
      <c r="C84" s="235"/>
      <c r="D84" s="58" t="s">
        <v>53</v>
      </c>
      <c r="E84" s="6">
        <f t="shared" si="66"/>
        <v>679.9</v>
      </c>
      <c r="F84" s="6">
        <f t="shared" si="67"/>
        <v>0</v>
      </c>
      <c r="G84" s="6">
        <v>0</v>
      </c>
      <c r="H84" s="6">
        <v>0</v>
      </c>
      <c r="I84" s="6">
        <v>304.89999999999998</v>
      </c>
      <c r="J84" s="6">
        <v>375</v>
      </c>
      <c r="K84" s="6">
        <v>0</v>
      </c>
      <c r="L84" s="6">
        <v>0</v>
      </c>
      <c r="M84" s="197"/>
    </row>
    <row r="85" spans="2:13" ht="15.75" thickBot="1" x14ac:dyDescent="0.3">
      <c r="B85" s="200"/>
      <c r="C85" s="236"/>
      <c r="D85" s="52" t="s">
        <v>54</v>
      </c>
      <c r="E85" s="6">
        <f t="shared" si="66"/>
        <v>0</v>
      </c>
      <c r="F85" s="6">
        <f t="shared" si="67"/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197"/>
    </row>
    <row r="86" spans="2:13" ht="15.75" thickBot="1" x14ac:dyDescent="0.3">
      <c r="B86" s="198" t="s">
        <v>305</v>
      </c>
      <c r="C86" s="234" t="s">
        <v>303</v>
      </c>
      <c r="D86" s="58" t="s">
        <v>1</v>
      </c>
      <c r="E86" s="6">
        <f t="shared" ref="E86:E88" si="70">SUM(G86:K86)</f>
        <v>617.5</v>
      </c>
      <c r="F86" s="6">
        <f t="shared" ref="F86:F88" si="71">G86+H86</f>
        <v>0</v>
      </c>
      <c r="G86" s="6">
        <f>SUM(G87:G88)</f>
        <v>0</v>
      </c>
      <c r="H86" s="6">
        <f>SUM(H87:H88)</f>
        <v>0</v>
      </c>
      <c r="I86" s="6">
        <f>SUM(I87:I88)</f>
        <v>617.5</v>
      </c>
      <c r="J86" s="6">
        <f t="shared" ref="J86" si="72">SUM(J87:J88)</f>
        <v>0</v>
      </c>
      <c r="K86" s="6">
        <f t="shared" ref="K86:L86" si="73">SUM(K87:K88)</f>
        <v>0</v>
      </c>
      <c r="L86" s="6">
        <f t="shared" si="73"/>
        <v>0</v>
      </c>
      <c r="M86" s="196" t="s">
        <v>34</v>
      </c>
    </row>
    <row r="87" spans="2:13" ht="15.75" thickBot="1" x14ac:dyDescent="0.3">
      <c r="B87" s="199"/>
      <c r="C87" s="235"/>
      <c r="D87" s="58" t="s">
        <v>53</v>
      </c>
      <c r="E87" s="6">
        <f t="shared" si="70"/>
        <v>617.5</v>
      </c>
      <c r="F87" s="6">
        <f t="shared" si="71"/>
        <v>0</v>
      </c>
      <c r="G87" s="6">
        <v>0</v>
      </c>
      <c r="H87" s="6">
        <v>0</v>
      </c>
      <c r="I87" s="6">
        <v>617.5</v>
      </c>
      <c r="J87" s="6">
        <v>0</v>
      </c>
      <c r="K87" s="6">
        <v>0</v>
      </c>
      <c r="L87" s="6">
        <v>0</v>
      </c>
      <c r="M87" s="197"/>
    </row>
    <row r="88" spans="2:13" ht="15.75" thickBot="1" x14ac:dyDescent="0.3">
      <c r="B88" s="200"/>
      <c r="C88" s="236"/>
      <c r="D88" s="52" t="s">
        <v>54</v>
      </c>
      <c r="E88" s="6">
        <f t="shared" si="70"/>
        <v>0</v>
      </c>
      <c r="F88" s="6">
        <f t="shared" si="71"/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197"/>
    </row>
    <row r="89" spans="2:13" ht="15.75" thickBot="1" x14ac:dyDescent="0.3">
      <c r="B89" s="204">
        <v>3</v>
      </c>
      <c r="C89" s="229" t="s">
        <v>35</v>
      </c>
      <c r="D89" s="55" t="s">
        <v>1</v>
      </c>
      <c r="E89" s="10">
        <f t="shared" si="58"/>
        <v>45069.1</v>
      </c>
      <c r="F89" s="10">
        <f t="shared" ref="F89:L91" si="74">F92+F95</f>
        <v>14112.5</v>
      </c>
      <c r="G89" s="10">
        <f t="shared" si="74"/>
        <v>6159.1</v>
      </c>
      <c r="H89" s="10">
        <f t="shared" si="74"/>
        <v>7953.4</v>
      </c>
      <c r="I89" s="10">
        <f t="shared" si="74"/>
        <v>9656.6</v>
      </c>
      <c r="J89" s="10">
        <f t="shared" si="74"/>
        <v>10650</v>
      </c>
      <c r="K89" s="10">
        <f t="shared" si="74"/>
        <v>10650</v>
      </c>
      <c r="L89" s="10">
        <f t="shared" si="74"/>
        <v>10650</v>
      </c>
      <c r="M89" s="227" t="s">
        <v>276</v>
      </c>
    </row>
    <row r="90" spans="2:13" ht="15.75" thickBot="1" x14ac:dyDescent="0.3">
      <c r="B90" s="205"/>
      <c r="C90" s="230"/>
      <c r="D90" s="55" t="s">
        <v>53</v>
      </c>
      <c r="E90" s="10">
        <f t="shared" si="58"/>
        <v>45069.1</v>
      </c>
      <c r="F90" s="10">
        <f t="shared" si="74"/>
        <v>14112.5</v>
      </c>
      <c r="G90" s="10">
        <f t="shared" si="74"/>
        <v>6159.1</v>
      </c>
      <c r="H90" s="10">
        <f t="shared" si="74"/>
        <v>7953.4</v>
      </c>
      <c r="I90" s="10">
        <f t="shared" si="74"/>
        <v>9656.6</v>
      </c>
      <c r="J90" s="10">
        <f t="shared" si="74"/>
        <v>10650</v>
      </c>
      <c r="K90" s="10">
        <f t="shared" si="74"/>
        <v>10650</v>
      </c>
      <c r="L90" s="10">
        <f t="shared" si="74"/>
        <v>10650</v>
      </c>
      <c r="M90" s="228"/>
    </row>
    <row r="91" spans="2:13" ht="15.75" thickBot="1" x14ac:dyDescent="0.3">
      <c r="B91" s="206"/>
      <c r="C91" s="231"/>
      <c r="D91" s="47" t="s">
        <v>54</v>
      </c>
      <c r="E91" s="10">
        <f t="shared" si="58"/>
        <v>0</v>
      </c>
      <c r="F91" s="10">
        <f t="shared" si="74"/>
        <v>0</v>
      </c>
      <c r="G91" s="10">
        <f t="shared" si="74"/>
        <v>0</v>
      </c>
      <c r="H91" s="10">
        <f t="shared" si="74"/>
        <v>0</v>
      </c>
      <c r="I91" s="10">
        <f t="shared" si="74"/>
        <v>0</v>
      </c>
      <c r="J91" s="10">
        <f t="shared" si="74"/>
        <v>0</v>
      </c>
      <c r="K91" s="10">
        <f t="shared" si="74"/>
        <v>0</v>
      </c>
      <c r="L91" s="10">
        <f t="shared" si="74"/>
        <v>0</v>
      </c>
      <c r="M91" s="241"/>
    </row>
    <row r="92" spans="2:13" ht="15.75" thickBot="1" x14ac:dyDescent="0.3">
      <c r="B92" s="198" t="s">
        <v>14</v>
      </c>
      <c r="C92" s="238" t="s">
        <v>36</v>
      </c>
      <c r="D92" s="56" t="s">
        <v>1</v>
      </c>
      <c r="E92" s="6">
        <f t="shared" si="58"/>
        <v>676.5</v>
      </c>
      <c r="F92" s="6">
        <f t="shared" ref="F92:F97" si="75">G92+H92</f>
        <v>288.5</v>
      </c>
      <c r="G92" s="6">
        <f>SUM(G93:G94)</f>
        <v>199.1</v>
      </c>
      <c r="H92" s="6">
        <f>SUM(H93:H94)</f>
        <v>89.4</v>
      </c>
      <c r="I92" s="6">
        <f>SUM(I93:I94)</f>
        <v>88</v>
      </c>
      <c r="J92" s="6">
        <f t="shared" ref="J92" si="76">SUM(J93:J94)</f>
        <v>150</v>
      </c>
      <c r="K92" s="6">
        <f t="shared" ref="K92:L92" si="77">SUM(K93:K94)</f>
        <v>150</v>
      </c>
      <c r="L92" s="6">
        <f t="shared" si="77"/>
        <v>150</v>
      </c>
      <c r="M92" s="196" t="s">
        <v>16</v>
      </c>
    </row>
    <row r="93" spans="2:13" ht="15.75" thickBot="1" x14ac:dyDescent="0.3">
      <c r="B93" s="199"/>
      <c r="C93" s="239"/>
      <c r="D93" s="56" t="s">
        <v>53</v>
      </c>
      <c r="E93" s="6">
        <f t="shared" si="58"/>
        <v>676.5</v>
      </c>
      <c r="F93" s="6">
        <f t="shared" si="75"/>
        <v>288.5</v>
      </c>
      <c r="G93" s="6">
        <v>199.1</v>
      </c>
      <c r="H93" s="6">
        <v>89.4</v>
      </c>
      <c r="I93" s="6">
        <v>88</v>
      </c>
      <c r="J93" s="6">
        <v>150</v>
      </c>
      <c r="K93" s="6">
        <v>150</v>
      </c>
      <c r="L93" s="6">
        <v>150</v>
      </c>
      <c r="M93" s="197"/>
    </row>
    <row r="94" spans="2:13" ht="15.75" thickBot="1" x14ac:dyDescent="0.3">
      <c r="B94" s="200"/>
      <c r="C94" s="240"/>
      <c r="D94" s="48" t="s">
        <v>54</v>
      </c>
      <c r="E94" s="6">
        <f t="shared" si="58"/>
        <v>0</v>
      </c>
      <c r="F94" s="6">
        <f t="shared" si="75"/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221"/>
    </row>
    <row r="95" spans="2:13" ht="15.75" customHeight="1" thickBot="1" x14ac:dyDescent="0.3">
      <c r="B95" s="198" t="s">
        <v>15</v>
      </c>
      <c r="C95" s="232" t="s">
        <v>37</v>
      </c>
      <c r="D95" s="57" t="s">
        <v>1</v>
      </c>
      <c r="E95" s="6">
        <f t="shared" si="58"/>
        <v>44392.6</v>
      </c>
      <c r="F95" s="6">
        <f t="shared" si="75"/>
        <v>13824</v>
      </c>
      <c r="G95" s="6">
        <f>SUM(G96:G97)</f>
        <v>5960</v>
      </c>
      <c r="H95" s="6">
        <f>SUM(H96:H97)</f>
        <v>7864</v>
      </c>
      <c r="I95" s="6">
        <f>SUM(I96:I97)</f>
        <v>9568.6</v>
      </c>
      <c r="J95" s="6">
        <f t="shared" ref="J95" si="78">SUM(J96:J97)</f>
        <v>10500</v>
      </c>
      <c r="K95" s="6">
        <f t="shared" ref="K95:L95" si="79">SUM(K96:K97)</f>
        <v>10500</v>
      </c>
      <c r="L95" s="6">
        <f t="shared" si="79"/>
        <v>10500</v>
      </c>
      <c r="M95" s="196" t="s">
        <v>171</v>
      </c>
    </row>
    <row r="96" spans="2:13" ht="15.75" thickBot="1" x14ac:dyDescent="0.3">
      <c r="B96" s="199"/>
      <c r="C96" s="214"/>
      <c r="D96" s="49" t="s">
        <v>53</v>
      </c>
      <c r="E96" s="6">
        <f t="shared" si="58"/>
        <v>44392.6</v>
      </c>
      <c r="F96" s="6">
        <f t="shared" si="75"/>
        <v>13824</v>
      </c>
      <c r="G96" s="6">
        <v>5960</v>
      </c>
      <c r="H96" s="6">
        <v>7864</v>
      </c>
      <c r="I96" s="6">
        <v>9568.6</v>
      </c>
      <c r="J96" s="6">
        <v>10500</v>
      </c>
      <c r="K96" s="6">
        <v>10500</v>
      </c>
      <c r="L96" s="6">
        <v>10500</v>
      </c>
      <c r="M96" s="197"/>
    </row>
    <row r="97" spans="2:13" ht="15.75" thickBot="1" x14ac:dyDescent="0.3">
      <c r="B97" s="199"/>
      <c r="C97" s="214"/>
      <c r="D97" s="57" t="s">
        <v>54</v>
      </c>
      <c r="E97" s="6">
        <f t="shared" si="58"/>
        <v>0</v>
      </c>
      <c r="F97" s="6">
        <f t="shared" si="75"/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197"/>
    </row>
    <row r="98" spans="2:13" ht="15.75" thickBot="1" x14ac:dyDescent="0.3">
      <c r="B98" s="204">
        <v>4</v>
      </c>
      <c r="C98" s="229" t="s">
        <v>157</v>
      </c>
      <c r="D98" s="55" t="s">
        <v>1</v>
      </c>
      <c r="E98" s="10">
        <f t="shared" si="58"/>
        <v>2265.1</v>
      </c>
      <c r="F98" s="10">
        <f t="shared" ref="F98:L98" si="80">F101+F12</f>
        <v>2265.1</v>
      </c>
      <c r="G98" s="10">
        <f t="shared" si="80"/>
        <v>1091.5999999999999</v>
      </c>
      <c r="H98" s="10">
        <f t="shared" si="80"/>
        <v>1173.5</v>
      </c>
      <c r="I98" s="10">
        <f t="shared" si="80"/>
        <v>0</v>
      </c>
      <c r="J98" s="10">
        <f t="shared" si="80"/>
        <v>0</v>
      </c>
      <c r="K98" s="10">
        <f t="shared" si="80"/>
        <v>0</v>
      </c>
      <c r="L98" s="10">
        <f t="shared" si="80"/>
        <v>0</v>
      </c>
      <c r="M98" s="227" t="s">
        <v>34</v>
      </c>
    </row>
    <row r="99" spans="2:13" ht="15.75" thickBot="1" x14ac:dyDescent="0.3">
      <c r="B99" s="205"/>
      <c r="C99" s="230"/>
      <c r="D99" s="55" t="s">
        <v>53</v>
      </c>
      <c r="E99" s="10">
        <f t="shared" si="58"/>
        <v>2265.1</v>
      </c>
      <c r="F99" s="10">
        <f t="shared" ref="F99:H100" si="81">F102</f>
        <v>2265.1</v>
      </c>
      <c r="G99" s="10">
        <f t="shared" si="81"/>
        <v>1091.5999999999999</v>
      </c>
      <c r="H99" s="10">
        <f t="shared" si="81"/>
        <v>1173.5</v>
      </c>
      <c r="I99" s="10">
        <f t="shared" ref="I99:L100" si="82">I102</f>
        <v>0</v>
      </c>
      <c r="J99" s="10">
        <f t="shared" si="82"/>
        <v>0</v>
      </c>
      <c r="K99" s="10">
        <f t="shared" si="82"/>
        <v>0</v>
      </c>
      <c r="L99" s="10">
        <f t="shared" si="82"/>
        <v>0</v>
      </c>
      <c r="M99" s="228"/>
    </row>
    <row r="100" spans="2:13" ht="15.75" thickBot="1" x14ac:dyDescent="0.3">
      <c r="B100" s="206"/>
      <c r="C100" s="231"/>
      <c r="D100" s="47" t="s">
        <v>54</v>
      </c>
      <c r="E100" s="10">
        <f t="shared" si="58"/>
        <v>0</v>
      </c>
      <c r="F100" s="10">
        <f t="shared" si="81"/>
        <v>0</v>
      </c>
      <c r="G100" s="10">
        <f t="shared" si="81"/>
        <v>0</v>
      </c>
      <c r="H100" s="10">
        <f t="shared" si="81"/>
        <v>0</v>
      </c>
      <c r="I100" s="10">
        <f t="shared" si="82"/>
        <v>0</v>
      </c>
      <c r="J100" s="10">
        <f t="shared" si="82"/>
        <v>0</v>
      </c>
      <c r="K100" s="10">
        <f t="shared" si="82"/>
        <v>0</v>
      </c>
      <c r="L100" s="10">
        <f t="shared" si="82"/>
        <v>0</v>
      </c>
      <c r="M100" s="228"/>
    </row>
    <row r="101" spans="2:13" ht="15.75" thickBot="1" x14ac:dyDescent="0.3">
      <c r="B101" s="198" t="s">
        <v>154</v>
      </c>
      <c r="C101" s="238" t="s">
        <v>155</v>
      </c>
      <c r="D101" s="56" t="s">
        <v>1</v>
      </c>
      <c r="E101" s="6">
        <f t="shared" si="58"/>
        <v>2265.1</v>
      </c>
      <c r="F101" s="6">
        <f>G101+H101</f>
        <v>2265.1</v>
      </c>
      <c r="G101" s="6">
        <f>SUM(G102:G103)</f>
        <v>1091.5999999999999</v>
      </c>
      <c r="H101" s="6">
        <f>SUM(H102:H103)</f>
        <v>1173.5</v>
      </c>
      <c r="I101" s="6">
        <f>SUM(I102:I103)</f>
        <v>0</v>
      </c>
      <c r="J101" s="6">
        <f t="shared" ref="J101" si="83">SUM(J102:J103)</f>
        <v>0</v>
      </c>
      <c r="K101" s="6">
        <f t="shared" ref="K101:L101" si="84">SUM(K102:K103)</f>
        <v>0</v>
      </c>
      <c r="L101" s="6">
        <f t="shared" si="84"/>
        <v>0</v>
      </c>
      <c r="M101" s="196" t="s">
        <v>34</v>
      </c>
    </row>
    <row r="102" spans="2:13" ht="15.75" thickBot="1" x14ac:dyDescent="0.3">
      <c r="B102" s="199"/>
      <c r="C102" s="239"/>
      <c r="D102" s="56" t="s">
        <v>53</v>
      </c>
      <c r="E102" s="6">
        <f t="shared" si="58"/>
        <v>2265.1</v>
      </c>
      <c r="F102" s="6">
        <f>G102+H102</f>
        <v>2265.1</v>
      </c>
      <c r="G102" s="6">
        <v>1091.5999999999999</v>
      </c>
      <c r="H102" s="6">
        <v>1173.5</v>
      </c>
      <c r="I102" s="6">
        <v>0</v>
      </c>
      <c r="J102" s="6">
        <v>0</v>
      </c>
      <c r="K102" s="6">
        <v>0</v>
      </c>
      <c r="L102" s="6">
        <v>0</v>
      </c>
      <c r="M102" s="197"/>
    </row>
    <row r="103" spans="2:13" ht="15.75" thickBot="1" x14ac:dyDescent="0.3">
      <c r="B103" s="200"/>
      <c r="C103" s="240"/>
      <c r="D103" s="48" t="s">
        <v>54</v>
      </c>
      <c r="E103" s="6">
        <f t="shared" si="58"/>
        <v>0</v>
      </c>
      <c r="F103" s="6">
        <f>G103+H103</f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197"/>
    </row>
    <row r="104" spans="2:13" ht="15.75" thickBot="1" x14ac:dyDescent="0.3">
      <c r="B104" s="204">
        <v>5</v>
      </c>
      <c r="C104" s="229" t="s">
        <v>230</v>
      </c>
      <c r="D104" s="55" t="s">
        <v>1</v>
      </c>
      <c r="E104" s="10">
        <f t="shared" si="58"/>
        <v>2965.9</v>
      </c>
      <c r="F104" s="10">
        <f t="shared" ref="F104:L104" si="85">F107+F18</f>
        <v>2965.9</v>
      </c>
      <c r="G104" s="10">
        <f t="shared" si="85"/>
        <v>500</v>
      </c>
      <c r="H104" s="10">
        <f t="shared" si="85"/>
        <v>2465.9</v>
      </c>
      <c r="I104" s="10">
        <f t="shared" si="85"/>
        <v>0</v>
      </c>
      <c r="J104" s="10">
        <f t="shared" si="85"/>
        <v>0</v>
      </c>
      <c r="K104" s="10">
        <f t="shared" si="85"/>
        <v>0</v>
      </c>
      <c r="L104" s="10">
        <f t="shared" si="85"/>
        <v>0</v>
      </c>
      <c r="M104" s="227" t="s">
        <v>34</v>
      </c>
    </row>
    <row r="105" spans="2:13" ht="15.75" thickBot="1" x14ac:dyDescent="0.3">
      <c r="B105" s="205"/>
      <c r="C105" s="230"/>
      <c r="D105" s="55" t="s">
        <v>53</v>
      </c>
      <c r="E105" s="10">
        <f t="shared" si="58"/>
        <v>2965.9</v>
      </c>
      <c r="F105" s="10">
        <f t="shared" ref="F105:H106" si="86">F108</f>
        <v>2965.9</v>
      </c>
      <c r="G105" s="10">
        <f t="shared" si="86"/>
        <v>500</v>
      </c>
      <c r="H105" s="10">
        <f t="shared" si="86"/>
        <v>2465.9</v>
      </c>
      <c r="I105" s="10">
        <f t="shared" ref="I105:L106" si="87">I108</f>
        <v>0</v>
      </c>
      <c r="J105" s="10">
        <f t="shared" si="87"/>
        <v>0</v>
      </c>
      <c r="K105" s="10">
        <f t="shared" si="87"/>
        <v>0</v>
      </c>
      <c r="L105" s="10">
        <f t="shared" si="87"/>
        <v>0</v>
      </c>
      <c r="M105" s="228"/>
    </row>
    <row r="106" spans="2:13" ht="21" customHeight="1" thickBot="1" x14ac:dyDescent="0.3">
      <c r="B106" s="206"/>
      <c r="C106" s="231"/>
      <c r="D106" s="47" t="s">
        <v>54</v>
      </c>
      <c r="E106" s="10">
        <f t="shared" si="58"/>
        <v>0</v>
      </c>
      <c r="F106" s="10">
        <f t="shared" si="86"/>
        <v>0</v>
      </c>
      <c r="G106" s="10">
        <f t="shared" si="86"/>
        <v>0</v>
      </c>
      <c r="H106" s="10">
        <f t="shared" si="86"/>
        <v>0</v>
      </c>
      <c r="I106" s="10">
        <f t="shared" si="87"/>
        <v>0</v>
      </c>
      <c r="J106" s="10">
        <f t="shared" si="87"/>
        <v>0</v>
      </c>
      <c r="K106" s="10">
        <f t="shared" si="87"/>
        <v>0</v>
      </c>
      <c r="L106" s="10">
        <f t="shared" si="87"/>
        <v>0</v>
      </c>
      <c r="M106" s="228"/>
    </row>
    <row r="107" spans="2:13" ht="15.75" thickBot="1" x14ac:dyDescent="0.3">
      <c r="B107" s="198" t="s">
        <v>114</v>
      </c>
      <c r="C107" s="238" t="s">
        <v>168</v>
      </c>
      <c r="D107" s="56" t="s">
        <v>1</v>
      </c>
      <c r="E107" s="6">
        <f t="shared" si="58"/>
        <v>2965.9</v>
      </c>
      <c r="F107" s="6">
        <f>G107+H107</f>
        <v>2965.9</v>
      </c>
      <c r="G107" s="6">
        <f>SUM(G108:G109)</f>
        <v>500</v>
      </c>
      <c r="H107" s="6">
        <f>SUM(H108:H109)</f>
        <v>2465.9</v>
      </c>
      <c r="I107" s="6">
        <f>SUM(I108:I109)</f>
        <v>0</v>
      </c>
      <c r="J107" s="6">
        <f t="shared" ref="J107" si="88">SUM(J108:J109)</f>
        <v>0</v>
      </c>
      <c r="K107" s="6">
        <f t="shared" ref="K107:L107" si="89">SUM(K108:K109)</f>
        <v>0</v>
      </c>
      <c r="L107" s="6">
        <f t="shared" si="89"/>
        <v>0</v>
      </c>
      <c r="M107" s="222" t="s">
        <v>34</v>
      </c>
    </row>
    <row r="108" spans="2:13" ht="15.75" thickBot="1" x14ac:dyDescent="0.3">
      <c r="B108" s="199"/>
      <c r="C108" s="239"/>
      <c r="D108" s="56" t="s">
        <v>53</v>
      </c>
      <c r="E108" s="6">
        <f t="shared" si="58"/>
        <v>2965.9</v>
      </c>
      <c r="F108" s="6">
        <f>G108+H108</f>
        <v>2965.9</v>
      </c>
      <c r="G108" s="6">
        <v>500</v>
      </c>
      <c r="H108" s="6">
        <v>2465.9</v>
      </c>
      <c r="I108" s="6">
        <v>0</v>
      </c>
      <c r="J108" s="6">
        <v>0</v>
      </c>
      <c r="K108" s="6">
        <v>0</v>
      </c>
      <c r="L108" s="6">
        <v>0</v>
      </c>
      <c r="M108" s="197"/>
    </row>
    <row r="109" spans="2:13" ht="15.75" thickBot="1" x14ac:dyDescent="0.3">
      <c r="B109" s="200"/>
      <c r="C109" s="240"/>
      <c r="D109" s="56" t="s">
        <v>54</v>
      </c>
      <c r="E109" s="6">
        <f t="shared" si="58"/>
        <v>0</v>
      </c>
      <c r="F109" s="6">
        <f>G109+H109</f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223"/>
    </row>
    <row r="110" spans="2:13" x14ac:dyDescent="0.25">
      <c r="B110" s="237" t="s">
        <v>109</v>
      </c>
      <c r="C110" s="237"/>
      <c r="D110" s="237"/>
      <c r="E110" s="237"/>
      <c r="F110" s="237"/>
      <c r="G110" s="237"/>
      <c r="H110" s="237"/>
      <c r="I110" s="237"/>
      <c r="J110" s="237"/>
      <c r="K110" s="237"/>
      <c r="L110" s="237"/>
      <c r="M110" s="237"/>
    </row>
  </sheetData>
  <mergeCells count="109">
    <mergeCell ref="E2:M2"/>
    <mergeCell ref="B12:M12"/>
    <mergeCell ref="B41:B43"/>
    <mergeCell ref="C41:C43"/>
    <mergeCell ref="M41:M43"/>
    <mergeCell ref="B40:M40"/>
    <mergeCell ref="C6:C7"/>
    <mergeCell ref="B6:B7"/>
    <mergeCell ref="B4:M4"/>
    <mergeCell ref="E6:E7"/>
    <mergeCell ref="M6:M7"/>
    <mergeCell ref="M9:M11"/>
    <mergeCell ref="B9:B11"/>
    <mergeCell ref="C9:C11"/>
    <mergeCell ref="B25:B27"/>
    <mergeCell ref="B31:B33"/>
    <mergeCell ref="C31:C33"/>
    <mergeCell ref="M31:M33"/>
    <mergeCell ref="C25:C27"/>
    <mergeCell ref="M25:M27"/>
    <mergeCell ref="B28:B30"/>
    <mergeCell ref="C28:C30"/>
    <mergeCell ref="M16:M18"/>
    <mergeCell ref="B16:B18"/>
    <mergeCell ref="B22:B24"/>
    <mergeCell ref="C22:C24"/>
    <mergeCell ref="M22:M24"/>
    <mergeCell ref="M28:M30"/>
    <mergeCell ref="B71:B73"/>
    <mergeCell ref="C71:C73"/>
    <mergeCell ref="B80:B82"/>
    <mergeCell ref="C80:C82"/>
    <mergeCell ref="M80:M82"/>
    <mergeCell ref="M71:M73"/>
    <mergeCell ref="M65:M67"/>
    <mergeCell ref="C62:C64"/>
    <mergeCell ref="M68:M70"/>
    <mergeCell ref="B110:M110"/>
    <mergeCell ref="B74:B76"/>
    <mergeCell ref="C74:C76"/>
    <mergeCell ref="M74:M76"/>
    <mergeCell ref="B77:B79"/>
    <mergeCell ref="M77:M79"/>
    <mergeCell ref="C77:C79"/>
    <mergeCell ref="B101:B103"/>
    <mergeCell ref="C101:C103"/>
    <mergeCell ref="M101:M103"/>
    <mergeCell ref="C89:C91"/>
    <mergeCell ref="M89:M91"/>
    <mergeCell ref="M98:M100"/>
    <mergeCell ref="B104:B106"/>
    <mergeCell ref="C104:C106"/>
    <mergeCell ref="M104:M106"/>
    <mergeCell ref="B92:B94"/>
    <mergeCell ref="C92:C94"/>
    <mergeCell ref="C83:C85"/>
    <mergeCell ref="M83:M85"/>
    <mergeCell ref="B107:B109"/>
    <mergeCell ref="C107:C109"/>
    <mergeCell ref="B83:B85"/>
    <mergeCell ref="C95:C97"/>
    <mergeCell ref="M107:M109"/>
    <mergeCell ref="M92:M94"/>
    <mergeCell ref="B34:B36"/>
    <mergeCell ref="C34:C36"/>
    <mergeCell ref="M34:M36"/>
    <mergeCell ref="B37:B39"/>
    <mergeCell ref="C37:C39"/>
    <mergeCell ref="M37:M39"/>
    <mergeCell ref="C44:C46"/>
    <mergeCell ref="B47:B49"/>
    <mergeCell ref="M47:M49"/>
    <mergeCell ref="C47:C49"/>
    <mergeCell ref="B44:B46"/>
    <mergeCell ref="B50:B52"/>
    <mergeCell ref="C50:C52"/>
    <mergeCell ref="M50:M52"/>
    <mergeCell ref="B53:B55"/>
    <mergeCell ref="C53:C55"/>
    <mergeCell ref="M44:M46"/>
    <mergeCell ref="B98:B100"/>
    <mergeCell ref="C98:C100"/>
    <mergeCell ref="B86:B88"/>
    <mergeCell ref="C86:C88"/>
    <mergeCell ref="M86:M88"/>
    <mergeCell ref="F6:L6"/>
    <mergeCell ref="M95:M97"/>
    <mergeCell ref="M53:M55"/>
    <mergeCell ref="B68:B70"/>
    <mergeCell ref="C68:C70"/>
    <mergeCell ref="B56:B58"/>
    <mergeCell ref="M56:M58"/>
    <mergeCell ref="B59:B61"/>
    <mergeCell ref="C59:C61"/>
    <mergeCell ref="M59:M61"/>
    <mergeCell ref="C56:C58"/>
    <mergeCell ref="B62:B64"/>
    <mergeCell ref="B95:B97"/>
    <mergeCell ref="B89:B91"/>
    <mergeCell ref="M62:M64"/>
    <mergeCell ref="B65:B67"/>
    <mergeCell ref="C65:C67"/>
    <mergeCell ref="M13:M15"/>
    <mergeCell ref="B19:B21"/>
    <mergeCell ref="C16:C18"/>
    <mergeCell ref="C19:C21"/>
    <mergeCell ref="C13:C15"/>
    <mergeCell ref="B13:B15"/>
    <mergeCell ref="M19:M21"/>
  </mergeCells>
  <pageMargins left="0" right="0" top="0.19685039370078741" bottom="0.19685039370078741" header="0.31496062992125984" footer="0.31496062992125984"/>
  <pageSetup paperSize="9" scale="80" orientation="landscape" r:id="rId1"/>
  <rowBreaks count="1" manualBreakCount="1">
    <brk id="79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0"/>
  <sheetViews>
    <sheetView view="pageBreakPreview" topLeftCell="A20" zoomScale="110" zoomScaleNormal="100" zoomScaleSheetLayoutView="110" workbookViewId="0">
      <selection activeCell="D30" sqref="D30"/>
    </sheetView>
  </sheetViews>
  <sheetFormatPr defaultRowHeight="15" x14ac:dyDescent="0.25"/>
  <cols>
    <col min="1" max="1" width="2.7109375" customWidth="1"/>
    <col min="2" max="2" width="7.140625" style="13" customWidth="1"/>
    <col min="3" max="3" width="66.85546875" style="13" customWidth="1"/>
    <col min="4" max="4" width="77.28515625" style="13" customWidth="1"/>
    <col min="5" max="5" width="10.5703125" customWidth="1"/>
    <col min="6" max="6" width="10.85546875" customWidth="1"/>
    <col min="7" max="7" width="9.5703125" customWidth="1"/>
  </cols>
  <sheetData>
    <row r="1" spans="2:7" x14ac:dyDescent="0.25">
      <c r="B1" s="11"/>
      <c r="C1" s="11"/>
      <c r="D1" s="264" t="s">
        <v>89</v>
      </c>
      <c r="E1" s="264"/>
      <c r="F1" s="264"/>
      <c r="G1" s="264"/>
    </row>
    <row r="2" spans="2:7" ht="3" customHeight="1" x14ac:dyDescent="0.25">
      <c r="B2" s="12"/>
      <c r="E2" s="13"/>
      <c r="F2" s="13"/>
      <c r="G2" s="13"/>
    </row>
    <row r="3" spans="2:7" ht="13.5" customHeight="1" x14ac:dyDescent="0.25">
      <c r="B3" s="265" t="s">
        <v>43</v>
      </c>
      <c r="C3" s="265"/>
      <c r="D3" s="265"/>
      <c r="E3" s="265"/>
      <c r="F3" s="265"/>
      <c r="G3" s="265"/>
    </row>
    <row r="4" spans="2:7" ht="41.25" customHeight="1" x14ac:dyDescent="0.25">
      <c r="B4" s="266" t="s">
        <v>44</v>
      </c>
      <c r="C4" s="266"/>
      <c r="D4" s="266"/>
      <c r="E4" s="266"/>
      <c r="F4" s="266"/>
      <c r="G4" s="266"/>
    </row>
    <row r="5" spans="2:7" ht="8.25" customHeight="1" x14ac:dyDescent="0.25">
      <c r="B5" s="267" t="s">
        <v>45</v>
      </c>
      <c r="C5" s="267"/>
      <c r="D5" s="267"/>
      <c r="E5" s="267"/>
      <c r="F5" s="267"/>
      <c r="G5" s="267"/>
    </row>
    <row r="6" spans="2:7" ht="38.25" customHeight="1" x14ac:dyDescent="0.25">
      <c r="B6" s="268" t="s">
        <v>17</v>
      </c>
      <c r="C6" s="268" t="s">
        <v>18</v>
      </c>
      <c r="D6" s="268" t="s">
        <v>19</v>
      </c>
      <c r="E6" s="268" t="s">
        <v>20</v>
      </c>
      <c r="F6" s="270" t="s">
        <v>23</v>
      </c>
      <c r="G6" s="270"/>
    </row>
    <row r="7" spans="2:7" x14ac:dyDescent="0.25">
      <c r="B7" s="268"/>
      <c r="C7" s="268"/>
      <c r="D7" s="268"/>
      <c r="E7" s="269"/>
      <c r="F7" s="29" t="s">
        <v>50</v>
      </c>
      <c r="G7" s="29" t="s">
        <v>5</v>
      </c>
    </row>
    <row r="8" spans="2:7" x14ac:dyDescent="0.25">
      <c r="B8" s="14">
        <v>1</v>
      </c>
      <c r="C8" s="14">
        <v>2</v>
      </c>
      <c r="D8" s="14">
        <v>3</v>
      </c>
      <c r="E8" s="15">
        <v>4</v>
      </c>
      <c r="F8" s="15">
        <v>5</v>
      </c>
      <c r="G8" s="15">
        <v>6</v>
      </c>
    </row>
    <row r="9" spans="2:7" x14ac:dyDescent="0.25">
      <c r="B9" s="275" t="s">
        <v>216</v>
      </c>
      <c r="C9" s="275"/>
      <c r="D9" s="275"/>
      <c r="E9" s="275"/>
      <c r="F9" s="275"/>
      <c r="G9" s="275"/>
    </row>
    <row r="10" spans="2:7" ht="44.25" customHeight="1" x14ac:dyDescent="0.25">
      <c r="B10" s="22">
        <v>1</v>
      </c>
      <c r="C10" s="23" t="s">
        <v>6</v>
      </c>
      <c r="D10" s="24" t="s">
        <v>21</v>
      </c>
      <c r="E10" s="33">
        <f>E11+E13+E12</f>
        <v>1240</v>
      </c>
      <c r="F10" s="33">
        <f>F11+F13+F12</f>
        <v>1240</v>
      </c>
      <c r="G10" s="33">
        <f>G11+G13+G12</f>
        <v>0</v>
      </c>
    </row>
    <row r="11" spans="2:7" ht="41.25" customHeight="1" x14ac:dyDescent="0.25">
      <c r="B11" s="282" t="s">
        <v>8</v>
      </c>
      <c r="C11" s="280" t="s">
        <v>39</v>
      </c>
      <c r="D11" s="25" t="s">
        <v>94</v>
      </c>
      <c r="E11" s="34">
        <f>SUM(F11:G11)</f>
        <v>1240</v>
      </c>
      <c r="F11" s="34">
        <v>1240</v>
      </c>
      <c r="G11" s="34">
        <v>0</v>
      </c>
    </row>
    <row r="12" spans="2:7" ht="42.75" hidden="1" customHeight="1" x14ac:dyDescent="0.25">
      <c r="B12" s="283"/>
      <c r="C12" s="281"/>
      <c r="D12" s="25"/>
      <c r="E12" s="34">
        <v>0</v>
      </c>
      <c r="F12" s="34">
        <v>0</v>
      </c>
      <c r="G12" s="34">
        <v>0</v>
      </c>
    </row>
    <row r="13" spans="2:7" ht="38.25" x14ac:dyDescent="0.25">
      <c r="B13" s="26" t="s">
        <v>10</v>
      </c>
      <c r="C13" s="32" t="s">
        <v>38</v>
      </c>
      <c r="D13" s="25"/>
      <c r="E13" s="34">
        <f>SUM(F13:G13)</f>
        <v>0</v>
      </c>
      <c r="F13" s="34">
        <v>0</v>
      </c>
      <c r="G13" s="34">
        <v>0</v>
      </c>
    </row>
    <row r="14" spans="2:7" ht="51" x14ac:dyDescent="0.25">
      <c r="B14" s="26" t="s">
        <v>13</v>
      </c>
      <c r="C14" s="27" t="s">
        <v>41</v>
      </c>
      <c r="D14" s="14"/>
      <c r="E14" s="34">
        <f>F14+G14</f>
        <v>0</v>
      </c>
      <c r="F14" s="34">
        <v>0</v>
      </c>
      <c r="G14" s="34">
        <v>0</v>
      </c>
    </row>
    <row r="15" spans="2:7" ht="51" x14ac:dyDescent="0.25">
      <c r="B15" s="26" t="s">
        <v>31</v>
      </c>
      <c r="C15" s="27" t="s">
        <v>40</v>
      </c>
      <c r="D15" s="14"/>
      <c r="E15" s="34">
        <f>F15+G15</f>
        <v>0</v>
      </c>
      <c r="F15" s="35">
        <v>0</v>
      </c>
      <c r="G15" s="34">
        <v>0</v>
      </c>
    </row>
    <row r="16" spans="2:7" ht="15" customHeight="1" x14ac:dyDescent="0.25">
      <c r="B16" s="276" t="s">
        <v>215</v>
      </c>
      <c r="C16" s="277"/>
      <c r="D16" s="278"/>
      <c r="E16" s="33">
        <f>E10</f>
        <v>1240</v>
      </c>
      <c r="F16" s="33">
        <f>F10</f>
        <v>1240</v>
      </c>
      <c r="G16" s="33">
        <f>G10</f>
        <v>0</v>
      </c>
    </row>
    <row r="17" spans="2:7" x14ac:dyDescent="0.25">
      <c r="B17" s="275" t="s">
        <v>3</v>
      </c>
      <c r="C17" s="275"/>
      <c r="D17" s="275"/>
      <c r="E17" s="275"/>
      <c r="F17" s="275"/>
      <c r="G17" s="275"/>
    </row>
    <row r="18" spans="2:7" ht="38.25" x14ac:dyDescent="0.25">
      <c r="B18" s="16">
        <v>1</v>
      </c>
      <c r="C18" s="16" t="s">
        <v>27</v>
      </c>
      <c r="D18" s="16"/>
      <c r="E18" s="37">
        <f t="shared" ref="E18:E23" si="0">SUM(F18:G18)</f>
        <v>1216</v>
      </c>
      <c r="F18" s="37">
        <f>F19+F20+F21+F22+F23+F24+F25+F26+F27+F30</f>
        <v>1216</v>
      </c>
      <c r="G18" s="37">
        <f>G19+G20+G21+G22+G23+G24+G25+G26+G27+G30</f>
        <v>0</v>
      </c>
    </row>
    <row r="19" spans="2:7" ht="25.5" x14ac:dyDescent="0.25">
      <c r="B19" s="17" t="s">
        <v>8</v>
      </c>
      <c r="C19" s="18" t="s">
        <v>42</v>
      </c>
      <c r="D19" s="19"/>
      <c r="E19" s="38">
        <f t="shared" si="0"/>
        <v>0</v>
      </c>
      <c r="F19" s="38">
        <v>0</v>
      </c>
      <c r="G19" s="38">
        <v>0</v>
      </c>
    </row>
    <row r="20" spans="2:7" ht="25.5" x14ac:dyDescent="0.25">
      <c r="B20" s="17" t="s">
        <v>10</v>
      </c>
      <c r="C20" s="18" t="s">
        <v>28</v>
      </c>
      <c r="D20" s="19"/>
      <c r="E20" s="38">
        <f t="shared" si="0"/>
        <v>0</v>
      </c>
      <c r="F20" s="38">
        <v>0</v>
      </c>
      <c r="G20" s="38">
        <v>0</v>
      </c>
    </row>
    <row r="21" spans="2:7" ht="38.25" x14ac:dyDescent="0.25">
      <c r="B21" s="17" t="s">
        <v>13</v>
      </c>
      <c r="C21" s="18" t="s">
        <v>29</v>
      </c>
      <c r="D21" s="19"/>
      <c r="E21" s="38">
        <f t="shared" si="0"/>
        <v>0</v>
      </c>
      <c r="F21" s="38">
        <v>0</v>
      </c>
      <c r="G21" s="38">
        <v>0</v>
      </c>
    </row>
    <row r="22" spans="2:7" ht="38.25" x14ac:dyDescent="0.25">
      <c r="B22" s="17" t="s">
        <v>31</v>
      </c>
      <c r="C22" s="18" t="s">
        <v>30</v>
      </c>
      <c r="D22" s="19"/>
      <c r="E22" s="38">
        <f t="shared" si="0"/>
        <v>0</v>
      </c>
      <c r="F22" s="38">
        <v>0</v>
      </c>
      <c r="G22" s="38">
        <v>0</v>
      </c>
    </row>
    <row r="23" spans="2:7" ht="25.5" x14ac:dyDescent="0.25">
      <c r="B23" s="17" t="s">
        <v>74</v>
      </c>
      <c r="C23" s="18" t="s">
        <v>75</v>
      </c>
      <c r="D23" s="19"/>
      <c r="E23" s="38">
        <f t="shared" si="0"/>
        <v>0</v>
      </c>
      <c r="F23" s="38">
        <v>0</v>
      </c>
      <c r="G23" s="38">
        <v>0</v>
      </c>
    </row>
    <row r="24" spans="2:7" ht="38.25" x14ac:dyDescent="0.25">
      <c r="B24" s="73" t="s">
        <v>103</v>
      </c>
      <c r="C24" s="18" t="s">
        <v>153</v>
      </c>
      <c r="D24" s="19"/>
      <c r="E24" s="38">
        <v>0</v>
      </c>
      <c r="F24" s="38">
        <v>0</v>
      </c>
      <c r="G24" s="38">
        <v>0</v>
      </c>
    </row>
    <row r="25" spans="2:7" ht="25.5" x14ac:dyDescent="0.25">
      <c r="B25" s="73" t="s">
        <v>104</v>
      </c>
      <c r="C25" s="18" t="s">
        <v>108</v>
      </c>
      <c r="D25" s="19"/>
      <c r="E25" s="38">
        <v>0</v>
      </c>
      <c r="F25" s="38">
        <v>0</v>
      </c>
      <c r="G25" s="38">
        <v>0</v>
      </c>
    </row>
    <row r="26" spans="2:7" ht="38.25" x14ac:dyDescent="0.25">
      <c r="B26" s="73" t="s">
        <v>107</v>
      </c>
      <c r="C26" s="18" t="s">
        <v>105</v>
      </c>
      <c r="D26" s="19"/>
      <c r="E26" s="38">
        <v>0</v>
      </c>
      <c r="F26" s="38">
        <v>0</v>
      </c>
      <c r="G26" s="38">
        <v>0</v>
      </c>
    </row>
    <row r="27" spans="2:7" x14ac:dyDescent="0.25">
      <c r="B27" s="258" t="s">
        <v>189</v>
      </c>
      <c r="C27" s="284" t="s">
        <v>190</v>
      </c>
      <c r="D27" s="19"/>
      <c r="E27" s="84">
        <f>E28+E29</f>
        <v>650</v>
      </c>
      <c r="F27" s="84">
        <f>F28+F29</f>
        <v>650</v>
      </c>
      <c r="G27" s="84">
        <f>G28+G29</f>
        <v>0</v>
      </c>
    </row>
    <row r="28" spans="2:7" x14ac:dyDescent="0.25">
      <c r="B28" s="259"/>
      <c r="C28" s="285"/>
      <c r="D28" s="19" t="s">
        <v>191</v>
      </c>
      <c r="E28" s="38">
        <f>F28+G28</f>
        <v>150</v>
      </c>
      <c r="F28" s="38">
        <v>150</v>
      </c>
      <c r="G28" s="38">
        <v>0</v>
      </c>
    </row>
    <row r="29" spans="2:7" x14ac:dyDescent="0.25">
      <c r="B29" s="260"/>
      <c r="C29" s="286"/>
      <c r="D29" s="19" t="s">
        <v>192</v>
      </c>
      <c r="E29" s="38">
        <f>F29+G29</f>
        <v>500</v>
      </c>
      <c r="F29" s="38">
        <v>500</v>
      </c>
      <c r="G29" s="38">
        <v>0</v>
      </c>
    </row>
    <row r="30" spans="2:7" ht="51" x14ac:dyDescent="0.25">
      <c r="B30" s="82" t="s">
        <v>193</v>
      </c>
      <c r="C30" s="98" t="s">
        <v>194</v>
      </c>
      <c r="D30" s="19" t="s">
        <v>195</v>
      </c>
      <c r="E30" s="38">
        <f>F30+G30</f>
        <v>566</v>
      </c>
      <c r="F30" s="38">
        <v>566</v>
      </c>
      <c r="G30" s="38">
        <v>0</v>
      </c>
    </row>
    <row r="31" spans="2:7" ht="28.5" customHeight="1" x14ac:dyDescent="0.25">
      <c r="B31" s="20">
        <v>2</v>
      </c>
      <c r="C31" s="21" t="s">
        <v>32</v>
      </c>
      <c r="D31" s="19"/>
      <c r="E31" s="33">
        <f>SUM(F31:G31)</f>
        <v>11213</v>
      </c>
      <c r="F31" s="33">
        <f>F32+F42</f>
        <v>11213</v>
      </c>
      <c r="G31" s="33">
        <f>G33+G42</f>
        <v>0</v>
      </c>
    </row>
    <row r="32" spans="2:7" x14ac:dyDescent="0.25">
      <c r="B32" s="258" t="s">
        <v>11</v>
      </c>
      <c r="C32" s="261" t="s">
        <v>33</v>
      </c>
      <c r="D32" s="19"/>
      <c r="E32" s="33">
        <f>SUM(E33:E41)</f>
        <v>8670.3000000000011</v>
      </c>
      <c r="F32" s="33">
        <f>SUM(F33:F41)</f>
        <v>8670.3000000000011</v>
      </c>
      <c r="G32" s="33">
        <f>SUM(G33:G41)</f>
        <v>0</v>
      </c>
    </row>
    <row r="33" spans="2:7" ht="25.5" x14ac:dyDescent="0.25">
      <c r="B33" s="259"/>
      <c r="C33" s="262"/>
      <c r="D33" s="14" t="s">
        <v>56</v>
      </c>
      <c r="E33" s="34">
        <f>SUM(F33:G33)</f>
        <v>1615</v>
      </c>
      <c r="F33" s="78">
        <v>1615</v>
      </c>
      <c r="G33" s="78">
        <v>0</v>
      </c>
    </row>
    <row r="34" spans="2:7" x14ac:dyDescent="0.25">
      <c r="B34" s="259"/>
      <c r="C34" s="262"/>
      <c r="D34" s="14" t="s">
        <v>158</v>
      </c>
      <c r="E34" s="34">
        <f>SUM(F34:G34)</f>
        <v>1425</v>
      </c>
      <c r="F34" s="78">
        <v>1425</v>
      </c>
      <c r="G34" s="78">
        <v>0</v>
      </c>
    </row>
    <row r="35" spans="2:7" x14ac:dyDescent="0.25">
      <c r="B35" s="259"/>
      <c r="C35" s="262"/>
      <c r="D35" s="14" t="s">
        <v>159</v>
      </c>
      <c r="E35" s="34">
        <f t="shared" ref="E35:E41" si="1">SUM(F35:G35)</f>
        <v>1045</v>
      </c>
      <c r="F35" s="78">
        <v>1045</v>
      </c>
      <c r="G35" s="78">
        <v>0</v>
      </c>
    </row>
    <row r="36" spans="2:7" x14ac:dyDescent="0.25">
      <c r="B36" s="259"/>
      <c r="C36" s="262"/>
      <c r="D36" s="14" t="s">
        <v>160</v>
      </c>
      <c r="E36" s="34">
        <f t="shared" si="1"/>
        <v>855</v>
      </c>
      <c r="F36" s="78">
        <v>855</v>
      </c>
      <c r="G36" s="78">
        <v>0</v>
      </c>
    </row>
    <row r="37" spans="2:7" x14ac:dyDescent="0.25">
      <c r="B37" s="259"/>
      <c r="C37" s="262"/>
      <c r="D37" s="14" t="s">
        <v>161</v>
      </c>
      <c r="E37" s="34">
        <f t="shared" si="1"/>
        <v>1425</v>
      </c>
      <c r="F37" s="78">
        <v>1425</v>
      </c>
      <c r="G37" s="78">
        <v>0</v>
      </c>
    </row>
    <row r="38" spans="2:7" x14ac:dyDescent="0.25">
      <c r="B38" s="259"/>
      <c r="C38" s="262"/>
      <c r="D38" s="14" t="s">
        <v>162</v>
      </c>
      <c r="E38" s="34">
        <f t="shared" si="1"/>
        <v>1425</v>
      </c>
      <c r="F38" s="78">
        <v>1425</v>
      </c>
      <c r="G38" s="78">
        <v>0</v>
      </c>
    </row>
    <row r="39" spans="2:7" x14ac:dyDescent="0.25">
      <c r="B39" s="259"/>
      <c r="C39" s="262"/>
      <c r="D39" s="14" t="s">
        <v>163</v>
      </c>
      <c r="E39" s="34">
        <f t="shared" si="1"/>
        <v>189.6</v>
      </c>
      <c r="F39" s="78">
        <v>189.6</v>
      </c>
      <c r="G39" s="78">
        <v>0</v>
      </c>
    </row>
    <row r="40" spans="2:7" ht="25.5" x14ac:dyDescent="0.25">
      <c r="B40" s="259"/>
      <c r="C40" s="262"/>
      <c r="D40" s="14" t="s">
        <v>196</v>
      </c>
      <c r="E40" s="35">
        <f t="shared" si="1"/>
        <v>199.5</v>
      </c>
      <c r="F40" s="85">
        <v>199.5</v>
      </c>
      <c r="G40" s="78">
        <v>0</v>
      </c>
    </row>
    <row r="41" spans="2:7" ht="25.5" x14ac:dyDescent="0.25">
      <c r="B41" s="260"/>
      <c r="C41" s="263"/>
      <c r="D41" s="14" t="s">
        <v>164</v>
      </c>
      <c r="E41" s="35">
        <f t="shared" si="1"/>
        <v>491.2</v>
      </c>
      <c r="F41" s="85">
        <v>491.2</v>
      </c>
      <c r="G41" s="78">
        <v>0</v>
      </c>
    </row>
    <row r="42" spans="2:7" x14ac:dyDescent="0.25">
      <c r="B42" s="258" t="s">
        <v>12</v>
      </c>
      <c r="C42" s="261" t="s">
        <v>102</v>
      </c>
      <c r="D42" s="14"/>
      <c r="E42" s="33">
        <f>SUM(F42:G42)</f>
        <v>2542.6999999999998</v>
      </c>
      <c r="F42" s="33">
        <f>SUM(F43:F49)</f>
        <v>2542.6999999999998</v>
      </c>
      <c r="G42" s="33">
        <v>0</v>
      </c>
    </row>
    <row r="43" spans="2:7" x14ac:dyDescent="0.25">
      <c r="B43" s="259"/>
      <c r="C43" s="262"/>
      <c r="D43" s="14" t="s">
        <v>96</v>
      </c>
      <c r="E43" s="34">
        <f t="shared" ref="E43:E49" si="2">SUM(F43:G43)</f>
        <v>207.3</v>
      </c>
      <c r="F43" s="34">
        <v>207.3</v>
      </c>
      <c r="G43" s="34">
        <v>0</v>
      </c>
    </row>
    <row r="44" spans="2:7" x14ac:dyDescent="0.25">
      <c r="B44" s="259"/>
      <c r="C44" s="262"/>
      <c r="D44" s="14" t="s">
        <v>95</v>
      </c>
      <c r="E44" s="34">
        <f t="shared" si="2"/>
        <v>118.4</v>
      </c>
      <c r="F44" s="34">
        <v>118.4</v>
      </c>
      <c r="G44" s="34">
        <v>0</v>
      </c>
    </row>
    <row r="45" spans="2:7" ht="25.5" x14ac:dyDescent="0.25">
      <c r="B45" s="259"/>
      <c r="C45" s="262"/>
      <c r="D45" s="14" t="s">
        <v>97</v>
      </c>
      <c r="E45" s="34">
        <f t="shared" si="2"/>
        <v>692.2</v>
      </c>
      <c r="F45" s="34">
        <v>692.2</v>
      </c>
      <c r="G45" s="34">
        <v>0</v>
      </c>
    </row>
    <row r="46" spans="2:7" ht="25.5" x14ac:dyDescent="0.25">
      <c r="B46" s="259"/>
      <c r="C46" s="262"/>
      <c r="D46" s="14" t="s">
        <v>98</v>
      </c>
      <c r="E46" s="34">
        <f t="shared" si="2"/>
        <v>216.1</v>
      </c>
      <c r="F46" s="34">
        <v>216.1</v>
      </c>
      <c r="G46" s="34">
        <v>0</v>
      </c>
    </row>
    <row r="47" spans="2:7" ht="25.5" x14ac:dyDescent="0.25">
      <c r="B47" s="259"/>
      <c r="C47" s="262"/>
      <c r="D47" s="14" t="s">
        <v>99</v>
      </c>
      <c r="E47" s="34">
        <f t="shared" si="2"/>
        <v>699.3</v>
      </c>
      <c r="F47" s="34">
        <v>699.3</v>
      </c>
      <c r="G47" s="34">
        <v>0</v>
      </c>
    </row>
    <row r="48" spans="2:7" ht="25.5" x14ac:dyDescent="0.25">
      <c r="B48" s="259"/>
      <c r="C48" s="262"/>
      <c r="D48" s="14" t="s">
        <v>100</v>
      </c>
      <c r="E48" s="34">
        <f t="shared" si="2"/>
        <v>493.7</v>
      </c>
      <c r="F48" s="34">
        <v>493.7</v>
      </c>
      <c r="G48" s="34">
        <v>0</v>
      </c>
    </row>
    <row r="49" spans="2:8" x14ac:dyDescent="0.25">
      <c r="B49" s="260"/>
      <c r="C49" s="263"/>
      <c r="D49" s="14" t="s">
        <v>101</v>
      </c>
      <c r="E49" s="34">
        <f t="shared" si="2"/>
        <v>115.7</v>
      </c>
      <c r="F49" s="34">
        <v>115.7</v>
      </c>
      <c r="G49" s="34">
        <v>0</v>
      </c>
    </row>
    <row r="50" spans="2:8" ht="39.75" customHeight="1" x14ac:dyDescent="0.25">
      <c r="B50" s="39">
        <v>3</v>
      </c>
      <c r="C50" s="40" t="s">
        <v>35</v>
      </c>
      <c r="D50" s="16"/>
      <c r="E50" s="33">
        <f>F50+G50</f>
        <v>6159.1</v>
      </c>
      <c r="F50" s="33">
        <f>F51+F52</f>
        <v>6159.1</v>
      </c>
      <c r="G50" s="33">
        <f>G51+G52</f>
        <v>0</v>
      </c>
    </row>
    <row r="51" spans="2:8" x14ac:dyDescent="0.25">
      <c r="B51" s="30" t="s">
        <v>14</v>
      </c>
      <c r="C51" s="31" t="s">
        <v>36</v>
      </c>
      <c r="D51" s="19" t="s">
        <v>57</v>
      </c>
      <c r="E51" s="34">
        <f>SUM(F51:G51)</f>
        <v>199.1</v>
      </c>
      <c r="F51" s="34">
        <v>199.1</v>
      </c>
      <c r="G51" s="34">
        <v>0</v>
      </c>
    </row>
    <row r="52" spans="2:8" x14ac:dyDescent="0.25">
      <c r="B52" s="258" t="s">
        <v>15</v>
      </c>
      <c r="C52" s="261" t="s">
        <v>37</v>
      </c>
      <c r="D52" s="19"/>
      <c r="E52" s="33">
        <f>SUM(F52:G52)</f>
        <v>5960</v>
      </c>
      <c r="F52" s="33">
        <f>F53+F54</f>
        <v>5960</v>
      </c>
      <c r="G52" s="33">
        <f>G53+G54</f>
        <v>0</v>
      </c>
      <c r="H52" s="41"/>
    </row>
    <row r="53" spans="2:8" ht="25.5" x14ac:dyDescent="0.25">
      <c r="B53" s="259"/>
      <c r="C53" s="262"/>
      <c r="D53" s="19" t="s">
        <v>46</v>
      </c>
      <c r="E53" s="34">
        <f>SUM(F53:G53)</f>
        <v>2850</v>
      </c>
      <c r="F53" s="34">
        <v>2850</v>
      </c>
      <c r="G53" s="34">
        <v>0</v>
      </c>
    </row>
    <row r="54" spans="2:8" ht="194.25" customHeight="1" x14ac:dyDescent="0.25">
      <c r="B54" s="260"/>
      <c r="C54" s="263"/>
      <c r="D54" s="42" t="s">
        <v>49</v>
      </c>
      <c r="E54" s="34">
        <f>SUM(F54:G54)</f>
        <v>3110</v>
      </c>
      <c r="F54" s="34">
        <v>3110</v>
      </c>
      <c r="G54" s="34">
        <v>0</v>
      </c>
    </row>
    <row r="55" spans="2:8" ht="38.25" x14ac:dyDescent="0.25">
      <c r="B55" s="39">
        <v>4</v>
      </c>
      <c r="C55" s="40" t="s">
        <v>156</v>
      </c>
      <c r="D55" s="16"/>
      <c r="E55" s="33">
        <f>F55+G55</f>
        <v>1091.5999999999999</v>
      </c>
      <c r="F55" s="33">
        <f>F56+F57+F58+F59</f>
        <v>1091.5999999999999</v>
      </c>
      <c r="G55" s="33">
        <f>G56+G66</f>
        <v>0</v>
      </c>
    </row>
    <row r="56" spans="2:8" ht="28.5" customHeight="1" x14ac:dyDescent="0.25">
      <c r="B56" s="258" t="s">
        <v>154</v>
      </c>
      <c r="C56" s="261" t="s">
        <v>155</v>
      </c>
      <c r="D56" s="19" t="s">
        <v>165</v>
      </c>
      <c r="E56" s="35">
        <f>SUM(F56:G56)</f>
        <v>163.5</v>
      </c>
      <c r="F56" s="35">
        <v>163.5</v>
      </c>
      <c r="G56" s="35">
        <v>0</v>
      </c>
    </row>
    <row r="57" spans="2:8" ht="24" customHeight="1" x14ac:dyDescent="0.25">
      <c r="B57" s="259"/>
      <c r="C57" s="262"/>
      <c r="D57" s="19" t="s">
        <v>197</v>
      </c>
      <c r="E57" s="35">
        <f t="shared" ref="E57:E66" si="3">F57+G57</f>
        <v>484.5</v>
      </c>
      <c r="F57" s="35">
        <v>484.5</v>
      </c>
      <c r="G57" s="35">
        <v>0</v>
      </c>
    </row>
    <row r="58" spans="2:8" ht="25.5" x14ac:dyDescent="0.25">
      <c r="B58" s="259"/>
      <c r="C58" s="262"/>
      <c r="D58" s="19" t="s">
        <v>198</v>
      </c>
      <c r="E58" s="35">
        <f t="shared" si="3"/>
        <v>291.60000000000002</v>
      </c>
      <c r="F58" s="35">
        <v>291.60000000000002</v>
      </c>
      <c r="G58" s="35">
        <v>0</v>
      </c>
    </row>
    <row r="59" spans="2:8" ht="25.5" x14ac:dyDescent="0.25">
      <c r="B59" s="260"/>
      <c r="C59" s="263"/>
      <c r="D59" s="19" t="s">
        <v>199</v>
      </c>
      <c r="E59" s="35">
        <f t="shared" si="3"/>
        <v>152</v>
      </c>
      <c r="F59" s="35">
        <v>152</v>
      </c>
      <c r="G59" s="35">
        <v>0</v>
      </c>
    </row>
    <row r="60" spans="2:8" ht="58.5" customHeight="1" x14ac:dyDescent="0.25">
      <c r="B60" s="39">
        <v>5</v>
      </c>
      <c r="C60" s="40" t="s">
        <v>200</v>
      </c>
      <c r="D60" s="16"/>
      <c r="E60" s="86">
        <f t="shared" si="3"/>
        <v>500</v>
      </c>
      <c r="F60" s="86">
        <f>F61+F62+F64+F65+F63</f>
        <v>500</v>
      </c>
      <c r="G60" s="86">
        <f>G61+G13</f>
        <v>0</v>
      </c>
    </row>
    <row r="61" spans="2:8" x14ac:dyDescent="0.25">
      <c r="B61" s="258" t="s">
        <v>114</v>
      </c>
      <c r="C61" s="261" t="s">
        <v>201</v>
      </c>
      <c r="D61" s="87" t="s">
        <v>202</v>
      </c>
      <c r="E61" s="35">
        <f t="shared" si="3"/>
        <v>89.3</v>
      </c>
      <c r="F61" s="35">
        <v>89.3</v>
      </c>
      <c r="G61" s="35">
        <v>0</v>
      </c>
    </row>
    <row r="62" spans="2:8" x14ac:dyDescent="0.25">
      <c r="B62" s="259"/>
      <c r="C62" s="262"/>
      <c r="D62" s="87" t="s">
        <v>203</v>
      </c>
      <c r="E62" s="35">
        <f t="shared" si="3"/>
        <v>104.1</v>
      </c>
      <c r="F62" s="35">
        <v>104.1</v>
      </c>
      <c r="G62" s="35">
        <v>0</v>
      </c>
    </row>
    <row r="63" spans="2:8" x14ac:dyDescent="0.25">
      <c r="B63" s="259"/>
      <c r="C63" s="262"/>
      <c r="D63" s="87" t="s">
        <v>204</v>
      </c>
      <c r="E63" s="35">
        <f t="shared" si="3"/>
        <v>45.6</v>
      </c>
      <c r="F63" s="35">
        <v>45.6</v>
      </c>
      <c r="G63" s="35">
        <v>0</v>
      </c>
    </row>
    <row r="64" spans="2:8" x14ac:dyDescent="0.25">
      <c r="B64" s="259"/>
      <c r="C64" s="262"/>
      <c r="D64" s="87" t="s">
        <v>205</v>
      </c>
      <c r="E64" s="35">
        <f t="shared" si="3"/>
        <v>150</v>
      </c>
      <c r="F64" s="35">
        <v>150</v>
      </c>
      <c r="G64" s="35">
        <v>0</v>
      </c>
    </row>
    <row r="65" spans="2:7" x14ac:dyDescent="0.25">
      <c r="B65" s="260"/>
      <c r="C65" s="263"/>
      <c r="D65" s="87" t="s">
        <v>206</v>
      </c>
      <c r="E65" s="35">
        <f t="shared" si="3"/>
        <v>111</v>
      </c>
      <c r="F65" s="35">
        <v>111</v>
      </c>
      <c r="G65" s="35">
        <v>0</v>
      </c>
    </row>
    <row r="66" spans="2:7" x14ac:dyDescent="0.25">
      <c r="B66" s="279" t="s">
        <v>47</v>
      </c>
      <c r="C66" s="279"/>
      <c r="D66" s="279"/>
      <c r="E66" s="33">
        <f t="shared" si="3"/>
        <v>20179.699999999997</v>
      </c>
      <c r="F66" s="33">
        <f>F50+F31+F18+F55+F60</f>
        <v>20179.699999999997</v>
      </c>
      <c r="G66" s="33">
        <f>G50+G31+G18</f>
        <v>0</v>
      </c>
    </row>
    <row r="67" spans="2:7" ht="15.75" x14ac:dyDescent="0.25">
      <c r="B67" s="272" t="s">
        <v>22</v>
      </c>
      <c r="C67" s="273"/>
      <c r="D67" s="274"/>
      <c r="E67" s="33">
        <f>E16+E66</f>
        <v>21419.699999999997</v>
      </c>
      <c r="F67" s="33">
        <f>F66+F16</f>
        <v>21419.699999999997</v>
      </c>
      <c r="G67" s="33">
        <f>G66+G16</f>
        <v>0</v>
      </c>
    </row>
    <row r="68" spans="2:7" x14ac:dyDescent="0.25">
      <c r="B68" s="271" t="s">
        <v>109</v>
      </c>
      <c r="C68" s="271"/>
      <c r="D68" s="271"/>
      <c r="E68" s="271"/>
      <c r="F68" s="271"/>
      <c r="G68" s="271"/>
    </row>
    <row r="69" spans="2:7" x14ac:dyDescent="0.25">
      <c r="B69" s="28"/>
    </row>
    <row r="70" spans="2:7" x14ac:dyDescent="0.25">
      <c r="B70" s="28"/>
      <c r="C70"/>
      <c r="D70"/>
    </row>
  </sheetData>
  <mergeCells count="29">
    <mergeCell ref="B68:G68"/>
    <mergeCell ref="B67:D67"/>
    <mergeCell ref="B9:G9"/>
    <mergeCell ref="B16:D16"/>
    <mergeCell ref="B17:G17"/>
    <mergeCell ref="B66:D66"/>
    <mergeCell ref="C11:C12"/>
    <mergeCell ref="B11:B12"/>
    <mergeCell ref="C42:C49"/>
    <mergeCell ref="B42:B49"/>
    <mergeCell ref="B52:B54"/>
    <mergeCell ref="C52:C54"/>
    <mergeCell ref="C32:C41"/>
    <mergeCell ref="B32:B41"/>
    <mergeCell ref="B27:B29"/>
    <mergeCell ref="C27:C29"/>
    <mergeCell ref="B61:B65"/>
    <mergeCell ref="C61:C65"/>
    <mergeCell ref="C56:C59"/>
    <mergeCell ref="B56:B59"/>
    <mergeCell ref="D1:G1"/>
    <mergeCell ref="B3:G3"/>
    <mergeCell ref="B4:G4"/>
    <mergeCell ref="B5:G5"/>
    <mergeCell ref="B6:B7"/>
    <mergeCell ref="C6:C7"/>
    <mergeCell ref="D6:D7"/>
    <mergeCell ref="E6:E7"/>
    <mergeCell ref="F6:G6"/>
  </mergeCells>
  <pageMargins left="0" right="0" top="0" bottom="0" header="0" footer="0"/>
  <pageSetup paperSize="9" scale="75" orientation="landscape" r:id="rId1"/>
  <rowBreaks count="2" manualBreakCount="2">
    <brk id="29" max="6" man="1"/>
    <brk id="54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9"/>
  <sheetViews>
    <sheetView view="pageBreakPreview" topLeftCell="A9" zoomScale="110" zoomScaleNormal="100" zoomScaleSheetLayoutView="110" workbookViewId="0">
      <selection activeCell="D12" sqref="D12"/>
    </sheetView>
  </sheetViews>
  <sheetFormatPr defaultRowHeight="15" x14ac:dyDescent="0.25"/>
  <cols>
    <col min="1" max="1" width="2.7109375" customWidth="1"/>
    <col min="2" max="2" width="7.140625" style="13" customWidth="1"/>
    <col min="3" max="3" width="66.85546875" style="13" customWidth="1"/>
    <col min="4" max="4" width="87.7109375" style="13" customWidth="1"/>
    <col min="5" max="5" width="10.5703125" customWidth="1"/>
    <col min="6" max="6" width="10.85546875" customWidth="1"/>
    <col min="7" max="7" width="9.5703125" customWidth="1"/>
  </cols>
  <sheetData>
    <row r="1" spans="2:7" x14ac:dyDescent="0.25">
      <c r="B1" s="11"/>
      <c r="C1" s="11"/>
      <c r="D1" s="264" t="s">
        <v>170</v>
      </c>
      <c r="E1" s="264"/>
      <c r="F1" s="264"/>
      <c r="G1" s="264"/>
    </row>
    <row r="2" spans="2:7" ht="3" customHeight="1" x14ac:dyDescent="0.25">
      <c r="B2" s="12"/>
      <c r="E2" s="13"/>
      <c r="F2" s="13"/>
      <c r="G2" s="13"/>
    </row>
    <row r="3" spans="2:7" ht="13.5" customHeight="1" x14ac:dyDescent="0.25">
      <c r="B3" s="265" t="s">
        <v>43</v>
      </c>
      <c r="C3" s="265"/>
      <c r="D3" s="265"/>
      <c r="E3" s="265"/>
      <c r="F3" s="265"/>
      <c r="G3" s="265"/>
    </row>
    <row r="4" spans="2:7" ht="41.25" customHeight="1" x14ac:dyDescent="0.25">
      <c r="B4" s="266" t="s">
        <v>169</v>
      </c>
      <c r="C4" s="266"/>
      <c r="D4" s="266"/>
      <c r="E4" s="266"/>
      <c r="F4" s="266"/>
      <c r="G4" s="266"/>
    </row>
    <row r="5" spans="2:7" ht="8.25" customHeight="1" x14ac:dyDescent="0.25">
      <c r="B5" s="267" t="s">
        <v>45</v>
      </c>
      <c r="C5" s="267"/>
      <c r="D5" s="267"/>
      <c r="E5" s="267"/>
      <c r="F5" s="267"/>
      <c r="G5" s="267"/>
    </row>
    <row r="6" spans="2:7" ht="38.25" customHeight="1" x14ac:dyDescent="0.25">
      <c r="B6" s="268" t="s">
        <v>17</v>
      </c>
      <c r="C6" s="268" t="s">
        <v>18</v>
      </c>
      <c r="D6" s="268" t="s">
        <v>19</v>
      </c>
      <c r="E6" s="268" t="s">
        <v>20</v>
      </c>
      <c r="F6" s="270" t="s">
        <v>23</v>
      </c>
      <c r="G6" s="270"/>
    </row>
    <row r="7" spans="2:7" x14ac:dyDescent="0.25">
      <c r="B7" s="268"/>
      <c r="C7" s="268"/>
      <c r="D7" s="268"/>
      <c r="E7" s="269"/>
      <c r="F7" s="79" t="s">
        <v>50</v>
      </c>
      <c r="G7" s="79" t="s">
        <v>5</v>
      </c>
    </row>
    <row r="8" spans="2:7" x14ac:dyDescent="0.25">
      <c r="B8" s="14">
        <v>1</v>
      </c>
      <c r="C8" s="14">
        <v>2</v>
      </c>
      <c r="D8" s="14">
        <v>3</v>
      </c>
      <c r="E8" s="15">
        <v>4</v>
      </c>
      <c r="F8" s="15">
        <v>5</v>
      </c>
      <c r="G8" s="15">
        <v>6</v>
      </c>
    </row>
    <row r="9" spans="2:7" x14ac:dyDescent="0.25">
      <c r="B9" s="275" t="s">
        <v>214</v>
      </c>
      <c r="C9" s="275"/>
      <c r="D9" s="275"/>
      <c r="E9" s="275"/>
      <c r="F9" s="275"/>
      <c r="G9" s="275"/>
    </row>
    <row r="10" spans="2:7" ht="44.25" customHeight="1" x14ac:dyDescent="0.25">
      <c r="B10" s="22">
        <v>1</v>
      </c>
      <c r="C10" s="23" t="s">
        <v>6</v>
      </c>
      <c r="D10" s="24" t="s">
        <v>21</v>
      </c>
      <c r="E10" s="33">
        <f t="shared" ref="E10:E17" si="0">SUM(F10:G10)</f>
        <v>2411.9</v>
      </c>
      <c r="F10" s="33">
        <f>F11</f>
        <v>2411.9</v>
      </c>
      <c r="G10" s="33">
        <f>G11</f>
        <v>0</v>
      </c>
    </row>
    <row r="11" spans="2:7" x14ac:dyDescent="0.25">
      <c r="B11" s="282" t="s">
        <v>8</v>
      </c>
      <c r="C11" s="280" t="s">
        <v>39</v>
      </c>
      <c r="D11" s="24"/>
      <c r="E11" s="102">
        <f t="shared" si="0"/>
        <v>2411.9</v>
      </c>
      <c r="F11" s="102">
        <f>SUM(F12:F17)</f>
        <v>2411.9</v>
      </c>
      <c r="G11" s="102">
        <v>0</v>
      </c>
    </row>
    <row r="12" spans="2:7" ht="42" customHeight="1" x14ac:dyDescent="0.25">
      <c r="B12" s="287"/>
      <c r="C12" s="288"/>
      <c r="D12" s="14" t="s">
        <v>227</v>
      </c>
      <c r="E12" s="34">
        <f t="shared" si="0"/>
        <v>2411.9</v>
      </c>
      <c r="F12" s="34">
        <v>2411.9</v>
      </c>
      <c r="G12" s="34">
        <v>0</v>
      </c>
    </row>
    <row r="13" spans="2:7" ht="42" hidden="1" customHeight="1" x14ac:dyDescent="0.25">
      <c r="B13" s="287"/>
      <c r="C13" s="288"/>
      <c r="D13" s="14"/>
      <c r="E13" s="34">
        <f t="shared" si="0"/>
        <v>0</v>
      </c>
      <c r="F13" s="34">
        <v>0</v>
      </c>
      <c r="G13" s="34">
        <v>0</v>
      </c>
    </row>
    <row r="14" spans="2:7" ht="41.25" hidden="1" customHeight="1" x14ac:dyDescent="0.25">
      <c r="B14" s="287"/>
      <c r="C14" s="288"/>
      <c r="D14" s="14"/>
      <c r="E14" s="34">
        <f t="shared" si="0"/>
        <v>0</v>
      </c>
      <c r="F14" s="34">
        <v>0</v>
      </c>
      <c r="G14" s="34">
        <v>0</v>
      </c>
    </row>
    <row r="15" spans="2:7" ht="41.25" hidden="1" customHeight="1" x14ac:dyDescent="0.25">
      <c r="B15" s="287"/>
      <c r="C15" s="288"/>
      <c r="D15" s="14"/>
      <c r="E15" s="34">
        <f t="shared" si="0"/>
        <v>0</v>
      </c>
      <c r="F15" s="34">
        <v>0</v>
      </c>
      <c r="G15" s="34">
        <v>0</v>
      </c>
    </row>
    <row r="16" spans="2:7" ht="41.25" hidden="1" customHeight="1" x14ac:dyDescent="0.25">
      <c r="B16" s="287"/>
      <c r="C16" s="288"/>
      <c r="D16" s="14"/>
      <c r="E16" s="34">
        <f t="shared" si="0"/>
        <v>0</v>
      </c>
      <c r="F16" s="34">
        <v>0</v>
      </c>
      <c r="G16" s="34">
        <v>0</v>
      </c>
    </row>
    <row r="17" spans="2:7" ht="15" hidden="1" customHeight="1" x14ac:dyDescent="0.25">
      <c r="B17" s="283"/>
      <c r="C17" s="281"/>
      <c r="D17" s="14"/>
      <c r="E17" s="34">
        <f t="shared" si="0"/>
        <v>0</v>
      </c>
      <c r="F17" s="34">
        <v>0</v>
      </c>
      <c r="G17" s="34">
        <v>0</v>
      </c>
    </row>
    <row r="18" spans="2:7" ht="15" customHeight="1" x14ac:dyDescent="0.25">
      <c r="B18" s="276" t="s">
        <v>215</v>
      </c>
      <c r="C18" s="277"/>
      <c r="D18" s="278"/>
      <c r="E18" s="33">
        <f>E10</f>
        <v>2411.9</v>
      </c>
      <c r="F18" s="33">
        <f>F10</f>
        <v>2411.9</v>
      </c>
      <c r="G18" s="33">
        <f>G10</f>
        <v>0</v>
      </c>
    </row>
    <row r="19" spans="2:7" x14ac:dyDescent="0.25">
      <c r="B19" s="275" t="s">
        <v>3</v>
      </c>
      <c r="C19" s="275"/>
      <c r="D19" s="275"/>
      <c r="E19" s="275"/>
      <c r="F19" s="275"/>
      <c r="G19" s="275"/>
    </row>
    <row r="20" spans="2:7" ht="38.25" x14ac:dyDescent="0.25">
      <c r="B20" s="16">
        <v>1</v>
      </c>
      <c r="C20" s="16" t="s">
        <v>27</v>
      </c>
      <c r="D20" s="16"/>
      <c r="E20" s="37">
        <f>SUM(F20:G20)</f>
        <v>14614.300000000001</v>
      </c>
      <c r="F20" s="37">
        <f>SUM(F21:F29)+F35</f>
        <v>14614.300000000001</v>
      </c>
      <c r="G20" s="37">
        <f>G21+G22</f>
        <v>0</v>
      </c>
    </row>
    <row r="21" spans="2:7" ht="25.5" x14ac:dyDescent="0.25">
      <c r="B21" s="80" t="s">
        <v>8</v>
      </c>
      <c r="C21" s="18" t="s">
        <v>42</v>
      </c>
      <c r="D21" s="19"/>
      <c r="E21" s="38">
        <f>SUM(F21:G21)</f>
        <v>0</v>
      </c>
      <c r="F21" s="38">
        <v>0</v>
      </c>
      <c r="G21" s="38">
        <v>0</v>
      </c>
    </row>
    <row r="22" spans="2:7" ht="25.5" x14ac:dyDescent="0.25">
      <c r="B22" s="80" t="s">
        <v>10</v>
      </c>
      <c r="C22" s="18" t="s">
        <v>28</v>
      </c>
      <c r="D22" s="19"/>
      <c r="E22" s="38">
        <f t="shared" ref="E22:E35" si="1">SUM(F22:G22)</f>
        <v>0</v>
      </c>
      <c r="F22" s="38">
        <v>0</v>
      </c>
      <c r="G22" s="38">
        <v>0</v>
      </c>
    </row>
    <row r="23" spans="2:7" ht="38.25" x14ac:dyDescent="0.25">
      <c r="B23" s="80" t="s">
        <v>13</v>
      </c>
      <c r="C23" s="18" t="s">
        <v>29</v>
      </c>
      <c r="D23" s="19" t="s">
        <v>188</v>
      </c>
      <c r="E23" s="38">
        <f t="shared" si="1"/>
        <v>647.1</v>
      </c>
      <c r="F23" s="38">
        <v>647.1</v>
      </c>
      <c r="G23" s="38">
        <v>0</v>
      </c>
    </row>
    <row r="24" spans="2:7" ht="38.25" x14ac:dyDescent="0.25">
      <c r="B24" s="80" t="s">
        <v>31</v>
      </c>
      <c r="C24" s="18" t="s">
        <v>30</v>
      </c>
      <c r="D24" s="19"/>
      <c r="E24" s="38">
        <f t="shared" si="1"/>
        <v>0</v>
      </c>
      <c r="F24" s="38">
        <v>0</v>
      </c>
      <c r="G24" s="38">
        <v>0</v>
      </c>
    </row>
    <row r="25" spans="2:7" ht="25.5" x14ac:dyDescent="0.25">
      <c r="B25" s="80" t="s">
        <v>74</v>
      </c>
      <c r="C25" s="18" t="s">
        <v>75</v>
      </c>
      <c r="D25" s="19"/>
      <c r="E25" s="38">
        <f t="shared" si="1"/>
        <v>0</v>
      </c>
      <c r="F25" s="38">
        <v>0</v>
      </c>
      <c r="G25" s="38">
        <v>0</v>
      </c>
    </row>
    <row r="26" spans="2:7" ht="38.25" x14ac:dyDescent="0.25">
      <c r="B26" s="80" t="s">
        <v>103</v>
      </c>
      <c r="C26" s="18" t="s">
        <v>153</v>
      </c>
      <c r="D26" s="19"/>
      <c r="E26" s="38">
        <f t="shared" si="1"/>
        <v>0</v>
      </c>
      <c r="F26" s="38">
        <v>0</v>
      </c>
      <c r="G26" s="38">
        <v>0</v>
      </c>
    </row>
    <row r="27" spans="2:7" ht="25.5" x14ac:dyDescent="0.25">
      <c r="B27" s="80" t="s">
        <v>104</v>
      </c>
      <c r="C27" s="18" t="s">
        <v>108</v>
      </c>
      <c r="D27" s="19"/>
      <c r="E27" s="38">
        <f t="shared" si="1"/>
        <v>0</v>
      </c>
      <c r="F27" s="38">
        <v>0</v>
      </c>
      <c r="G27" s="38">
        <v>0</v>
      </c>
    </row>
    <row r="28" spans="2:7" ht="38.25" x14ac:dyDescent="0.25">
      <c r="B28" s="80" t="s">
        <v>107</v>
      </c>
      <c r="C28" s="18" t="s">
        <v>105</v>
      </c>
      <c r="D28" s="19"/>
      <c r="E28" s="38">
        <f t="shared" si="1"/>
        <v>0</v>
      </c>
      <c r="F28" s="38">
        <v>0</v>
      </c>
      <c r="G28" s="38">
        <v>0</v>
      </c>
    </row>
    <row r="29" spans="2:7" x14ac:dyDescent="0.25">
      <c r="B29" s="258" t="s">
        <v>189</v>
      </c>
      <c r="C29" s="289" t="s">
        <v>190</v>
      </c>
      <c r="D29" s="19"/>
      <c r="E29" s="105">
        <f t="shared" si="1"/>
        <v>11967.2</v>
      </c>
      <c r="F29" s="105">
        <f>F30+F31+F34+F32+F33</f>
        <v>11967.2</v>
      </c>
      <c r="G29" s="105">
        <v>0</v>
      </c>
    </row>
    <row r="30" spans="2:7" x14ac:dyDescent="0.25">
      <c r="B30" s="259"/>
      <c r="C30" s="290"/>
      <c r="D30" s="19" t="s">
        <v>192</v>
      </c>
      <c r="E30" s="38">
        <f t="shared" si="1"/>
        <v>1073.5</v>
      </c>
      <c r="F30" s="38">
        <v>1073.5</v>
      </c>
      <c r="G30" s="38">
        <v>0</v>
      </c>
    </row>
    <row r="31" spans="2:7" x14ac:dyDescent="0.25">
      <c r="B31" s="259"/>
      <c r="C31" s="290"/>
      <c r="D31" s="19" t="s">
        <v>237</v>
      </c>
      <c r="E31" s="38">
        <f t="shared" si="1"/>
        <v>589.5</v>
      </c>
      <c r="F31" s="38">
        <v>589.5</v>
      </c>
      <c r="G31" s="38">
        <v>0</v>
      </c>
    </row>
    <row r="32" spans="2:7" x14ac:dyDescent="0.25">
      <c r="B32" s="259"/>
      <c r="C32" s="290"/>
      <c r="D32" s="19" t="s">
        <v>238</v>
      </c>
      <c r="E32" s="38">
        <f>SUM(F32:G32)</f>
        <v>1250</v>
      </c>
      <c r="F32" s="38">
        <v>1250</v>
      </c>
      <c r="G32" s="38">
        <v>0</v>
      </c>
    </row>
    <row r="33" spans="2:7" x14ac:dyDescent="0.25">
      <c r="B33" s="259"/>
      <c r="C33" s="290"/>
      <c r="D33" s="19" t="s">
        <v>240</v>
      </c>
      <c r="E33" s="38">
        <f>SUM(F33:G33)</f>
        <v>82.1</v>
      </c>
      <c r="F33" s="38">
        <v>82.1</v>
      </c>
      <c r="G33" s="38">
        <v>0</v>
      </c>
    </row>
    <row r="34" spans="2:7" x14ac:dyDescent="0.25">
      <c r="B34" s="260"/>
      <c r="C34" s="291"/>
      <c r="D34" s="19" t="s">
        <v>241</v>
      </c>
      <c r="E34" s="38">
        <f t="shared" si="1"/>
        <v>8972.1</v>
      </c>
      <c r="F34" s="38">
        <v>8972.1</v>
      </c>
      <c r="G34" s="38">
        <v>0</v>
      </c>
    </row>
    <row r="35" spans="2:7" ht="51" x14ac:dyDescent="0.25">
      <c r="B35" s="104" t="s">
        <v>193</v>
      </c>
      <c r="C35" s="98" t="s">
        <v>239</v>
      </c>
      <c r="D35" s="19" t="s">
        <v>195</v>
      </c>
      <c r="E35" s="38">
        <f t="shared" si="1"/>
        <v>2000</v>
      </c>
      <c r="F35" s="38">
        <v>2000</v>
      </c>
      <c r="G35" s="38">
        <v>0</v>
      </c>
    </row>
    <row r="36" spans="2:7" ht="28.5" customHeight="1" x14ac:dyDescent="0.25">
      <c r="B36" s="20">
        <v>2</v>
      </c>
      <c r="C36" s="21" t="s">
        <v>32</v>
      </c>
      <c r="D36" s="19"/>
      <c r="E36" s="33">
        <f>SUM(F36:G36)</f>
        <v>8047.5</v>
      </c>
      <c r="F36" s="33">
        <f>F37+F39</f>
        <v>8047.5</v>
      </c>
      <c r="G36" s="33">
        <f>G38+G39</f>
        <v>0</v>
      </c>
    </row>
    <row r="37" spans="2:7" x14ac:dyDescent="0.25">
      <c r="B37" s="258" t="s">
        <v>11</v>
      </c>
      <c r="C37" s="261" t="s">
        <v>33</v>
      </c>
      <c r="D37" s="19"/>
      <c r="E37" s="33">
        <f>SUM(E38:E38)</f>
        <v>0</v>
      </c>
      <c r="F37" s="33">
        <f>SUM(F38:F38)</f>
        <v>0</v>
      </c>
      <c r="G37" s="33">
        <f>SUM(G38:G38)</f>
        <v>0</v>
      </c>
    </row>
    <row r="38" spans="2:7" x14ac:dyDescent="0.25">
      <c r="B38" s="259"/>
      <c r="C38" s="262"/>
      <c r="D38" s="14"/>
      <c r="E38" s="34">
        <f>SUM(F38:G38)</f>
        <v>0</v>
      </c>
      <c r="F38" s="78">
        <v>0</v>
      </c>
      <c r="G38" s="78">
        <v>0</v>
      </c>
    </row>
    <row r="39" spans="2:7" ht="15" customHeight="1" x14ac:dyDescent="0.25">
      <c r="B39" s="258" t="s">
        <v>12</v>
      </c>
      <c r="C39" s="261" t="s">
        <v>102</v>
      </c>
      <c r="D39" s="14"/>
      <c r="E39" s="102">
        <f>SUM(F39:G39)</f>
        <v>8047.5</v>
      </c>
      <c r="F39" s="102">
        <f>SUM(F40:F50)</f>
        <v>8047.5</v>
      </c>
      <c r="G39" s="102">
        <v>0</v>
      </c>
    </row>
    <row r="40" spans="2:7" x14ac:dyDescent="0.25">
      <c r="B40" s="259"/>
      <c r="C40" s="262"/>
      <c r="D40" s="42" t="s">
        <v>219</v>
      </c>
      <c r="E40" s="34">
        <f t="shared" ref="E40:E45" si="2">SUM(F40:G40)</f>
        <v>756.6</v>
      </c>
      <c r="F40" s="35">
        <v>756.6</v>
      </c>
      <c r="G40" s="34">
        <v>0</v>
      </c>
    </row>
    <row r="41" spans="2:7" x14ac:dyDescent="0.25">
      <c r="B41" s="259"/>
      <c r="C41" s="262"/>
      <c r="D41" s="14" t="s">
        <v>220</v>
      </c>
      <c r="E41" s="34">
        <f t="shared" si="2"/>
        <v>302.8</v>
      </c>
      <c r="F41" s="35">
        <v>302.8</v>
      </c>
      <c r="G41" s="34">
        <v>0</v>
      </c>
    </row>
    <row r="42" spans="2:7" x14ac:dyDescent="0.25">
      <c r="B42" s="259"/>
      <c r="C42" s="262"/>
      <c r="D42" s="14" t="s">
        <v>221</v>
      </c>
      <c r="E42" s="34">
        <f t="shared" si="2"/>
        <v>302.89999999999998</v>
      </c>
      <c r="F42" s="35">
        <v>302.89999999999998</v>
      </c>
      <c r="G42" s="34">
        <v>0</v>
      </c>
    </row>
    <row r="43" spans="2:7" x14ac:dyDescent="0.25">
      <c r="B43" s="259"/>
      <c r="C43" s="262"/>
      <c r="D43" s="14" t="s">
        <v>222</v>
      </c>
      <c r="E43" s="34">
        <f t="shared" si="2"/>
        <v>1148.5</v>
      </c>
      <c r="F43" s="35">
        <v>1148.5</v>
      </c>
      <c r="G43" s="34">
        <v>0</v>
      </c>
    </row>
    <row r="44" spans="2:7" x14ac:dyDescent="0.25">
      <c r="B44" s="259"/>
      <c r="C44" s="262"/>
      <c r="D44" s="14" t="s">
        <v>223</v>
      </c>
      <c r="E44" s="34">
        <f t="shared" si="2"/>
        <v>419.4</v>
      </c>
      <c r="F44" s="35">
        <v>419.4</v>
      </c>
      <c r="G44" s="34">
        <v>0</v>
      </c>
    </row>
    <row r="45" spans="2:7" x14ac:dyDescent="0.25">
      <c r="B45" s="259"/>
      <c r="C45" s="262"/>
      <c r="D45" s="14" t="s">
        <v>224</v>
      </c>
      <c r="E45" s="34">
        <f t="shared" si="2"/>
        <v>104.5</v>
      </c>
      <c r="F45" s="35">
        <v>104.5</v>
      </c>
      <c r="G45" s="34">
        <v>0</v>
      </c>
    </row>
    <row r="46" spans="2:7" x14ac:dyDescent="0.25">
      <c r="B46" s="259"/>
      <c r="C46" s="262"/>
      <c r="D46" s="42" t="s">
        <v>225</v>
      </c>
      <c r="E46" s="34">
        <f>SUM(F46:G46)</f>
        <v>173.7</v>
      </c>
      <c r="F46" s="35">
        <v>173.7</v>
      </c>
      <c r="G46" s="34">
        <v>0</v>
      </c>
    </row>
    <row r="47" spans="2:7" ht="25.5" x14ac:dyDescent="0.25">
      <c r="B47" s="259"/>
      <c r="C47" s="262"/>
      <c r="D47" s="42" t="s">
        <v>233</v>
      </c>
      <c r="E47" s="34">
        <f>SUM(F47:G47)</f>
        <v>3812.4</v>
      </c>
      <c r="F47" s="35">
        <v>3812.4</v>
      </c>
      <c r="G47" s="34">
        <v>0</v>
      </c>
    </row>
    <row r="48" spans="2:7" x14ac:dyDescent="0.25">
      <c r="B48" s="259"/>
      <c r="C48" s="262"/>
      <c r="D48" s="42" t="s">
        <v>234</v>
      </c>
      <c r="E48" s="34">
        <f>SUM(F48:G48)</f>
        <v>377.9</v>
      </c>
      <c r="F48" s="35">
        <v>377.9</v>
      </c>
      <c r="G48" s="34">
        <v>0</v>
      </c>
    </row>
    <row r="49" spans="2:8" ht="25.5" x14ac:dyDescent="0.25">
      <c r="B49" s="259"/>
      <c r="C49" s="262"/>
      <c r="D49" s="42" t="s">
        <v>235</v>
      </c>
      <c r="E49" s="34">
        <f>SUM(F49:G49)</f>
        <v>529.29999999999995</v>
      </c>
      <c r="F49" s="35">
        <v>529.29999999999995</v>
      </c>
      <c r="G49" s="34">
        <v>0</v>
      </c>
    </row>
    <row r="50" spans="2:8" ht="25.5" x14ac:dyDescent="0.25">
      <c r="B50" s="260"/>
      <c r="C50" s="263"/>
      <c r="D50" s="42" t="s">
        <v>236</v>
      </c>
      <c r="E50" s="34">
        <f>SUM(F50:G50)</f>
        <v>119.5</v>
      </c>
      <c r="F50" s="35">
        <v>119.5</v>
      </c>
      <c r="G50" s="34">
        <v>0</v>
      </c>
    </row>
    <row r="51" spans="2:8" ht="39.75" customHeight="1" x14ac:dyDescent="0.25">
      <c r="B51" s="39">
        <v>3</v>
      </c>
      <c r="C51" s="40" t="s">
        <v>35</v>
      </c>
      <c r="D51" s="16"/>
      <c r="E51" s="33">
        <f>F51+G51</f>
        <v>7953.4</v>
      </c>
      <c r="F51" s="33">
        <f>F52+F53</f>
        <v>7953.4</v>
      </c>
      <c r="G51" s="33">
        <f>G52+G53</f>
        <v>0</v>
      </c>
    </row>
    <row r="52" spans="2:8" x14ac:dyDescent="0.25">
      <c r="B52" s="81" t="s">
        <v>14</v>
      </c>
      <c r="C52" s="101" t="s">
        <v>36</v>
      </c>
      <c r="D52" s="19" t="s">
        <v>57</v>
      </c>
      <c r="E52" s="34">
        <f>SUM(F52:G52)</f>
        <v>89.4</v>
      </c>
      <c r="F52" s="34">
        <v>89.4</v>
      </c>
      <c r="G52" s="34">
        <v>0</v>
      </c>
    </row>
    <row r="53" spans="2:8" ht="214.5" customHeight="1" x14ac:dyDescent="0.25">
      <c r="B53" s="99" t="s">
        <v>15</v>
      </c>
      <c r="C53" s="83" t="s">
        <v>37</v>
      </c>
      <c r="D53" s="100" t="s">
        <v>226</v>
      </c>
      <c r="E53" s="34">
        <f>SUM(F53:G53)</f>
        <v>7864</v>
      </c>
      <c r="F53" s="34">
        <v>7864</v>
      </c>
      <c r="G53" s="34">
        <v>0</v>
      </c>
      <c r="H53" s="41"/>
    </row>
    <row r="54" spans="2:8" ht="38.25" x14ac:dyDescent="0.25">
      <c r="B54" s="39">
        <v>4</v>
      </c>
      <c r="C54" s="40" t="s">
        <v>156</v>
      </c>
      <c r="D54" s="16"/>
      <c r="E54" s="33">
        <f>F54+G54</f>
        <v>1173.5</v>
      </c>
      <c r="F54" s="33">
        <f>F55</f>
        <v>1173.5</v>
      </c>
      <c r="G54" s="33">
        <f>G56</f>
        <v>0</v>
      </c>
    </row>
    <row r="55" spans="2:8" x14ac:dyDescent="0.25">
      <c r="B55" s="258" t="s">
        <v>154</v>
      </c>
      <c r="C55" s="261" t="s">
        <v>155</v>
      </c>
      <c r="D55" s="16"/>
      <c r="E55" s="102">
        <f>F55+G55</f>
        <v>1173.5</v>
      </c>
      <c r="F55" s="102">
        <f>SUM(F56:F57)</f>
        <v>1173.5</v>
      </c>
      <c r="G55" s="102">
        <v>0</v>
      </c>
    </row>
    <row r="56" spans="2:8" ht="38.25" customHeight="1" x14ac:dyDescent="0.25">
      <c r="B56" s="259"/>
      <c r="C56" s="262"/>
      <c r="D56" s="19" t="s">
        <v>172</v>
      </c>
      <c r="E56" s="34">
        <f>SUM(F56:G56)</f>
        <v>760</v>
      </c>
      <c r="F56" s="34">
        <v>760</v>
      </c>
      <c r="G56" s="34">
        <v>0</v>
      </c>
    </row>
    <row r="57" spans="2:8" ht="25.5" x14ac:dyDescent="0.25">
      <c r="B57" s="260"/>
      <c r="C57" s="263"/>
      <c r="D57" s="19" t="s">
        <v>228</v>
      </c>
      <c r="E57" s="34">
        <f>SUM(F57:G57)</f>
        <v>413.5</v>
      </c>
      <c r="F57" s="34">
        <v>413.5</v>
      </c>
      <c r="G57" s="34">
        <v>0</v>
      </c>
    </row>
    <row r="58" spans="2:8" ht="54.75" customHeight="1" x14ac:dyDescent="0.25">
      <c r="B58" s="39">
        <v>5</v>
      </c>
      <c r="C58" s="40" t="s">
        <v>167</v>
      </c>
      <c r="D58" s="16"/>
      <c r="E58" s="33">
        <f>F58+G58</f>
        <v>2465.9</v>
      </c>
      <c r="F58" s="33">
        <f>SUM(F59)</f>
        <v>2465.9</v>
      </c>
      <c r="G58" s="33">
        <f>G60+G17</f>
        <v>0</v>
      </c>
    </row>
    <row r="59" spans="2:8" x14ac:dyDescent="0.25">
      <c r="B59" s="258" t="s">
        <v>114</v>
      </c>
      <c r="C59" s="261" t="s">
        <v>168</v>
      </c>
      <c r="D59" s="16"/>
      <c r="E59" s="102">
        <f>SUM(F59:G59)</f>
        <v>2465.9</v>
      </c>
      <c r="F59" s="102">
        <f>SUM(F60:F74)</f>
        <v>2465.9</v>
      </c>
      <c r="G59" s="102">
        <f>SUM(G60:G74)</f>
        <v>0</v>
      </c>
    </row>
    <row r="60" spans="2:8" x14ac:dyDescent="0.25">
      <c r="B60" s="259"/>
      <c r="C60" s="262"/>
      <c r="D60" s="19" t="s">
        <v>173</v>
      </c>
      <c r="E60" s="34">
        <f>SUM(F60:G60)</f>
        <v>44.5</v>
      </c>
      <c r="F60" s="34">
        <v>44.5</v>
      </c>
      <c r="G60" s="34">
        <v>0</v>
      </c>
    </row>
    <row r="61" spans="2:8" x14ac:dyDescent="0.25">
      <c r="B61" s="259"/>
      <c r="C61" s="262"/>
      <c r="D61" s="19" t="s">
        <v>174</v>
      </c>
      <c r="E61" s="34">
        <f t="shared" ref="E61:E73" si="3">SUM(F61:G61)</f>
        <v>45.3</v>
      </c>
      <c r="F61" s="34">
        <v>45.3</v>
      </c>
      <c r="G61" s="34">
        <v>0</v>
      </c>
    </row>
    <row r="62" spans="2:8" x14ac:dyDescent="0.25">
      <c r="B62" s="259"/>
      <c r="C62" s="262"/>
      <c r="D62" s="19" t="s">
        <v>175</v>
      </c>
      <c r="E62" s="34">
        <f t="shared" si="3"/>
        <v>52.5</v>
      </c>
      <c r="F62" s="34">
        <v>52.5</v>
      </c>
      <c r="G62" s="34">
        <v>0</v>
      </c>
    </row>
    <row r="63" spans="2:8" x14ac:dyDescent="0.25">
      <c r="B63" s="259"/>
      <c r="C63" s="262"/>
      <c r="D63" s="19" t="s">
        <v>176</v>
      </c>
      <c r="E63" s="34">
        <f t="shared" si="3"/>
        <v>70.8</v>
      </c>
      <c r="F63" s="34">
        <v>70.8</v>
      </c>
      <c r="G63" s="34">
        <v>0</v>
      </c>
    </row>
    <row r="64" spans="2:8" x14ac:dyDescent="0.25">
      <c r="B64" s="259"/>
      <c r="C64" s="262"/>
      <c r="D64" s="19" t="s">
        <v>177</v>
      </c>
      <c r="E64" s="34">
        <f t="shared" si="3"/>
        <v>66.8</v>
      </c>
      <c r="F64" s="34">
        <v>66.8</v>
      </c>
      <c r="G64" s="34">
        <v>0</v>
      </c>
    </row>
    <row r="65" spans="2:7" x14ac:dyDescent="0.25">
      <c r="B65" s="259"/>
      <c r="C65" s="262"/>
      <c r="D65" s="19" t="s">
        <v>178</v>
      </c>
      <c r="E65" s="34">
        <f t="shared" si="3"/>
        <v>32.700000000000003</v>
      </c>
      <c r="F65" s="34">
        <v>32.700000000000003</v>
      </c>
      <c r="G65" s="34">
        <v>0</v>
      </c>
    </row>
    <row r="66" spans="2:7" x14ac:dyDescent="0.25">
      <c r="B66" s="259"/>
      <c r="C66" s="262"/>
      <c r="D66" s="19" t="s">
        <v>179</v>
      </c>
      <c r="E66" s="34">
        <f t="shared" si="3"/>
        <v>127.4</v>
      </c>
      <c r="F66" s="34">
        <v>127.4</v>
      </c>
      <c r="G66" s="34">
        <v>0</v>
      </c>
    </row>
    <row r="67" spans="2:7" x14ac:dyDescent="0.25">
      <c r="B67" s="259"/>
      <c r="C67" s="262"/>
      <c r="D67" s="19" t="s">
        <v>180</v>
      </c>
      <c r="E67" s="34">
        <f t="shared" si="3"/>
        <v>34.299999999999997</v>
      </c>
      <c r="F67" s="34">
        <v>34.299999999999997</v>
      </c>
      <c r="G67" s="34">
        <v>0</v>
      </c>
    </row>
    <row r="68" spans="2:7" x14ac:dyDescent="0.25">
      <c r="B68" s="259"/>
      <c r="C68" s="262"/>
      <c r="D68" s="19" t="s">
        <v>181</v>
      </c>
      <c r="E68" s="34">
        <f t="shared" si="3"/>
        <v>19</v>
      </c>
      <c r="F68" s="34">
        <v>19</v>
      </c>
      <c r="G68" s="34">
        <v>0</v>
      </c>
    </row>
    <row r="69" spans="2:7" x14ac:dyDescent="0.25">
      <c r="B69" s="259"/>
      <c r="C69" s="262"/>
      <c r="D69" s="19" t="s">
        <v>182</v>
      </c>
      <c r="E69" s="34">
        <f t="shared" si="3"/>
        <v>67.599999999999994</v>
      </c>
      <c r="F69" s="34">
        <v>67.599999999999994</v>
      </c>
      <c r="G69" s="34">
        <v>0</v>
      </c>
    </row>
    <row r="70" spans="2:7" x14ac:dyDescent="0.25">
      <c r="B70" s="259"/>
      <c r="C70" s="262"/>
      <c r="D70" s="19" t="s">
        <v>183</v>
      </c>
      <c r="E70" s="34">
        <f t="shared" si="3"/>
        <v>49.4</v>
      </c>
      <c r="F70" s="34">
        <v>49.4</v>
      </c>
      <c r="G70" s="34">
        <v>0</v>
      </c>
    </row>
    <row r="71" spans="2:7" x14ac:dyDescent="0.25">
      <c r="B71" s="259"/>
      <c r="C71" s="262"/>
      <c r="D71" s="19" t="s">
        <v>184</v>
      </c>
      <c r="E71" s="34">
        <f t="shared" si="3"/>
        <v>27.5</v>
      </c>
      <c r="F71" s="34">
        <v>27.5</v>
      </c>
      <c r="G71" s="34">
        <v>0</v>
      </c>
    </row>
    <row r="72" spans="2:7" x14ac:dyDescent="0.25">
      <c r="B72" s="259"/>
      <c r="C72" s="262"/>
      <c r="D72" s="19" t="s">
        <v>186</v>
      </c>
      <c r="E72" s="34">
        <f t="shared" si="3"/>
        <v>362.8</v>
      </c>
      <c r="F72" s="34">
        <v>362.8</v>
      </c>
      <c r="G72" s="34">
        <v>0</v>
      </c>
    </row>
    <row r="73" spans="2:7" x14ac:dyDescent="0.25">
      <c r="B73" s="259"/>
      <c r="C73" s="262"/>
      <c r="D73" s="19" t="s">
        <v>185</v>
      </c>
      <c r="E73" s="34">
        <f t="shared" si="3"/>
        <v>222.4</v>
      </c>
      <c r="F73" s="34">
        <v>222.4</v>
      </c>
      <c r="G73" s="34">
        <v>0</v>
      </c>
    </row>
    <row r="74" spans="2:7" x14ac:dyDescent="0.25">
      <c r="B74" s="260"/>
      <c r="C74" s="263"/>
      <c r="D74" s="19" t="s">
        <v>187</v>
      </c>
      <c r="E74" s="34">
        <f>SUM(F74:G74)</f>
        <v>1242.9000000000001</v>
      </c>
      <c r="F74" s="34">
        <v>1242.9000000000001</v>
      </c>
      <c r="G74" s="34">
        <v>0</v>
      </c>
    </row>
    <row r="75" spans="2:7" x14ac:dyDescent="0.25">
      <c r="B75" s="279" t="s">
        <v>47</v>
      </c>
      <c r="C75" s="279"/>
      <c r="D75" s="279"/>
      <c r="E75" s="33">
        <f>F75+G75</f>
        <v>34254.600000000006</v>
      </c>
      <c r="F75" s="33">
        <f>F20+F36+F51+F54+F58</f>
        <v>34254.600000000006</v>
      </c>
      <c r="G75" s="33">
        <f>G51+G36+G20</f>
        <v>0</v>
      </c>
    </row>
    <row r="76" spans="2:7" ht="15.75" x14ac:dyDescent="0.25">
      <c r="B76" s="272" t="s">
        <v>22</v>
      </c>
      <c r="C76" s="273"/>
      <c r="D76" s="274"/>
      <c r="E76" s="33">
        <f>E18+E75</f>
        <v>36666.500000000007</v>
      </c>
      <c r="F76" s="33">
        <f>F75+F18</f>
        <v>36666.500000000007</v>
      </c>
      <c r="G76" s="33">
        <f>G75+G18</f>
        <v>0</v>
      </c>
    </row>
    <row r="77" spans="2:7" x14ac:dyDescent="0.25">
      <c r="B77" s="271" t="s">
        <v>109</v>
      </c>
      <c r="C77" s="271"/>
      <c r="D77" s="271"/>
      <c r="E77" s="271"/>
      <c r="F77" s="271"/>
      <c r="G77" s="271"/>
    </row>
    <row r="78" spans="2:7" x14ac:dyDescent="0.25">
      <c r="B78" s="28"/>
    </row>
    <row r="79" spans="2:7" x14ac:dyDescent="0.25">
      <c r="B79" s="28"/>
      <c r="C79"/>
      <c r="D79"/>
    </row>
  </sheetData>
  <mergeCells count="27">
    <mergeCell ref="C39:C50"/>
    <mergeCell ref="B39:B50"/>
    <mergeCell ref="D1:G1"/>
    <mergeCell ref="B3:G3"/>
    <mergeCell ref="B4:G4"/>
    <mergeCell ref="B5:G5"/>
    <mergeCell ref="B6:B7"/>
    <mergeCell ref="C6:C7"/>
    <mergeCell ref="D6:D7"/>
    <mergeCell ref="E6:E7"/>
    <mergeCell ref="F6:G6"/>
    <mergeCell ref="B77:G77"/>
    <mergeCell ref="B59:B74"/>
    <mergeCell ref="C59:C74"/>
    <mergeCell ref="B75:D75"/>
    <mergeCell ref="B9:G9"/>
    <mergeCell ref="B18:D18"/>
    <mergeCell ref="B76:D76"/>
    <mergeCell ref="B11:B17"/>
    <mergeCell ref="C11:C17"/>
    <mergeCell ref="B19:G19"/>
    <mergeCell ref="B37:B38"/>
    <mergeCell ref="C37:C38"/>
    <mergeCell ref="C55:C57"/>
    <mergeCell ref="B55:B57"/>
    <mergeCell ref="C29:C34"/>
    <mergeCell ref="B29:B34"/>
  </mergeCells>
  <pageMargins left="0" right="0" top="0.15748031496062992" bottom="0.15748031496062992" header="0.31496062992125984" footer="0.31496062992125984"/>
  <pageSetup paperSize="9" scale="70" orientation="landscape" r:id="rId1"/>
  <rowBreaks count="2" manualBreakCount="2">
    <brk id="28" max="6" man="1"/>
    <brk id="53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7"/>
  <sheetViews>
    <sheetView view="pageBreakPreview" zoomScale="110" zoomScaleNormal="100" zoomScaleSheetLayoutView="110" workbookViewId="0">
      <selection activeCell="D12" sqref="D12:D21"/>
    </sheetView>
  </sheetViews>
  <sheetFormatPr defaultRowHeight="15" x14ac:dyDescent="0.25"/>
  <cols>
    <col min="1" max="1" width="2.7109375" customWidth="1"/>
    <col min="2" max="2" width="7.140625" style="13" customWidth="1"/>
    <col min="3" max="3" width="67.85546875" style="13" customWidth="1"/>
    <col min="4" max="4" width="89.28515625" style="13" customWidth="1"/>
    <col min="5" max="5" width="10.5703125" customWidth="1"/>
    <col min="6" max="6" width="10.85546875" customWidth="1"/>
    <col min="7" max="7" width="9.5703125" customWidth="1"/>
  </cols>
  <sheetData>
    <row r="1" spans="2:7" x14ac:dyDescent="0.25">
      <c r="B1" s="11"/>
      <c r="C1" s="11"/>
      <c r="D1" s="264" t="s">
        <v>170</v>
      </c>
      <c r="E1" s="264"/>
      <c r="F1" s="264"/>
      <c r="G1" s="264"/>
    </row>
    <row r="2" spans="2:7" ht="3" customHeight="1" x14ac:dyDescent="0.25">
      <c r="B2" s="12"/>
      <c r="E2" s="13"/>
      <c r="F2" s="13"/>
      <c r="G2" s="13"/>
    </row>
    <row r="3" spans="2:7" ht="13.5" customHeight="1" x14ac:dyDescent="0.25">
      <c r="B3" s="265" t="s">
        <v>43</v>
      </c>
      <c r="C3" s="265"/>
      <c r="D3" s="265"/>
      <c r="E3" s="265"/>
      <c r="F3" s="265"/>
      <c r="G3" s="265"/>
    </row>
    <row r="4" spans="2:7" ht="41.25" customHeight="1" x14ac:dyDescent="0.25">
      <c r="B4" s="266" t="s">
        <v>242</v>
      </c>
      <c r="C4" s="266"/>
      <c r="D4" s="266"/>
      <c r="E4" s="266"/>
      <c r="F4" s="266"/>
      <c r="G4" s="266"/>
    </row>
    <row r="5" spans="2:7" ht="8.25" customHeight="1" x14ac:dyDescent="0.25">
      <c r="B5" s="267" t="s">
        <v>45</v>
      </c>
      <c r="C5" s="267"/>
      <c r="D5" s="267"/>
      <c r="E5" s="267"/>
      <c r="F5" s="267"/>
      <c r="G5" s="267"/>
    </row>
    <row r="6" spans="2:7" ht="38.25" customHeight="1" x14ac:dyDescent="0.25">
      <c r="B6" s="268" t="s">
        <v>17</v>
      </c>
      <c r="C6" s="268" t="s">
        <v>18</v>
      </c>
      <c r="D6" s="268" t="s">
        <v>19</v>
      </c>
      <c r="E6" s="268" t="s">
        <v>20</v>
      </c>
      <c r="F6" s="270" t="s">
        <v>23</v>
      </c>
      <c r="G6" s="270"/>
    </row>
    <row r="7" spans="2:7" x14ac:dyDescent="0.25">
      <c r="B7" s="268"/>
      <c r="C7" s="268"/>
      <c r="D7" s="268"/>
      <c r="E7" s="269"/>
      <c r="F7" s="109" t="s">
        <v>50</v>
      </c>
      <c r="G7" s="109" t="s">
        <v>5</v>
      </c>
    </row>
    <row r="8" spans="2:7" x14ac:dyDescent="0.25">
      <c r="B8" s="14">
        <v>1</v>
      </c>
      <c r="C8" s="14">
        <v>2</v>
      </c>
      <c r="D8" s="14">
        <v>3</v>
      </c>
      <c r="E8" s="15">
        <v>4</v>
      </c>
      <c r="F8" s="15">
        <v>5</v>
      </c>
      <c r="G8" s="15">
        <v>6</v>
      </c>
    </row>
    <row r="9" spans="2:7" x14ac:dyDescent="0.25">
      <c r="B9" s="275" t="s">
        <v>214</v>
      </c>
      <c r="C9" s="275"/>
      <c r="D9" s="275"/>
      <c r="E9" s="275"/>
      <c r="F9" s="275"/>
      <c r="G9" s="275"/>
    </row>
    <row r="10" spans="2:7" ht="40.5" customHeight="1" x14ac:dyDescent="0.25">
      <c r="B10" s="22">
        <v>1</v>
      </c>
      <c r="C10" s="23" t="s">
        <v>243</v>
      </c>
      <c r="D10" s="24" t="s">
        <v>21</v>
      </c>
      <c r="E10" s="33">
        <f>SUM(F10:G10)</f>
        <v>30233.899999999998</v>
      </c>
      <c r="F10" s="33">
        <f>F11+F22+F25</f>
        <v>30233.899999999998</v>
      </c>
      <c r="G10" s="33">
        <f>G12+G23+G21+G37+G52</f>
        <v>0</v>
      </c>
    </row>
    <row r="11" spans="2:7" x14ac:dyDescent="0.25">
      <c r="B11" s="282" t="s">
        <v>8</v>
      </c>
      <c r="C11" s="280" t="s">
        <v>38</v>
      </c>
      <c r="D11" s="24"/>
      <c r="E11" s="102">
        <f>SUM(F11:G11)</f>
        <v>22088</v>
      </c>
      <c r="F11" s="102">
        <f>SUM(F12:F21)</f>
        <v>22088</v>
      </c>
      <c r="G11" s="102">
        <v>0</v>
      </c>
    </row>
    <row r="12" spans="2:7" ht="25.5" x14ac:dyDescent="0.25">
      <c r="B12" s="287"/>
      <c r="C12" s="288"/>
      <c r="D12" s="14" t="s">
        <v>245</v>
      </c>
      <c r="E12" s="34">
        <f>SUM(F12:G12)</f>
        <v>2774.6</v>
      </c>
      <c r="F12" s="111">
        <v>2774.6</v>
      </c>
      <c r="G12" s="34">
        <v>0</v>
      </c>
    </row>
    <row r="13" spans="2:7" ht="38.25" x14ac:dyDescent="0.25">
      <c r="B13" s="287"/>
      <c r="C13" s="288"/>
      <c r="D13" s="14" t="s">
        <v>246</v>
      </c>
      <c r="E13" s="34">
        <f>SUM(F13:G13)</f>
        <v>2475</v>
      </c>
      <c r="F13" s="111">
        <v>2475</v>
      </c>
      <c r="G13" s="34">
        <v>0</v>
      </c>
    </row>
    <row r="14" spans="2:7" ht="38.25" x14ac:dyDescent="0.25">
      <c r="B14" s="287"/>
      <c r="C14" s="288"/>
      <c r="D14" s="14" t="s">
        <v>247</v>
      </c>
      <c r="E14" s="34">
        <f t="shared" ref="E14:E20" si="0">SUM(F14:G14)</f>
        <v>2621.4</v>
      </c>
      <c r="F14" s="111">
        <v>2621.4</v>
      </c>
      <c r="G14" s="34">
        <v>0</v>
      </c>
    </row>
    <row r="15" spans="2:7" ht="38.25" x14ac:dyDescent="0.25">
      <c r="B15" s="287"/>
      <c r="C15" s="288"/>
      <c r="D15" s="14" t="s">
        <v>248</v>
      </c>
      <c r="E15" s="34">
        <f t="shared" si="0"/>
        <v>2595.4</v>
      </c>
      <c r="F15" s="111">
        <v>2595.4</v>
      </c>
      <c r="G15" s="34">
        <v>0</v>
      </c>
    </row>
    <row r="16" spans="2:7" ht="38.25" x14ac:dyDescent="0.25">
      <c r="B16" s="287"/>
      <c r="C16" s="288"/>
      <c r="D16" s="14" t="s">
        <v>249</v>
      </c>
      <c r="E16" s="34">
        <f t="shared" si="0"/>
        <v>2595.4</v>
      </c>
      <c r="F16" s="111">
        <v>2595.4</v>
      </c>
      <c r="G16" s="34">
        <v>0</v>
      </c>
    </row>
    <row r="17" spans="2:7" ht="25.5" x14ac:dyDescent="0.25">
      <c r="B17" s="287"/>
      <c r="C17" s="288"/>
      <c r="D17" s="14" t="s">
        <v>250</v>
      </c>
      <c r="E17" s="34">
        <f t="shared" si="0"/>
        <v>650.6</v>
      </c>
      <c r="F17" s="111">
        <v>650.6</v>
      </c>
      <c r="G17" s="34">
        <v>0</v>
      </c>
    </row>
    <row r="18" spans="2:7" ht="25.5" x14ac:dyDescent="0.25">
      <c r="B18" s="287"/>
      <c r="C18" s="288"/>
      <c r="D18" s="14" t="s">
        <v>251</v>
      </c>
      <c r="E18" s="34">
        <f t="shared" si="0"/>
        <v>2754.2</v>
      </c>
      <c r="F18" s="154">
        <v>2754.2</v>
      </c>
      <c r="G18" s="34">
        <v>0</v>
      </c>
    </row>
    <row r="19" spans="2:7" ht="25.5" x14ac:dyDescent="0.25">
      <c r="B19" s="287"/>
      <c r="C19" s="288"/>
      <c r="D19" s="14" t="s">
        <v>252</v>
      </c>
      <c r="E19" s="34">
        <f t="shared" si="0"/>
        <v>2534</v>
      </c>
      <c r="F19" s="154">
        <v>2534</v>
      </c>
      <c r="G19" s="34">
        <v>0</v>
      </c>
    </row>
    <row r="20" spans="2:7" ht="25.5" x14ac:dyDescent="0.25">
      <c r="B20" s="287"/>
      <c r="C20" s="288"/>
      <c r="D20" s="14" t="s">
        <v>355</v>
      </c>
      <c r="E20" s="34">
        <f t="shared" si="0"/>
        <v>2216.6999999999998</v>
      </c>
      <c r="F20" s="111">
        <v>2216.6999999999998</v>
      </c>
      <c r="G20" s="34">
        <v>0</v>
      </c>
    </row>
    <row r="21" spans="2:7" ht="25.5" x14ac:dyDescent="0.25">
      <c r="B21" s="283"/>
      <c r="C21" s="281"/>
      <c r="D21" s="14" t="s">
        <v>253</v>
      </c>
      <c r="E21" s="34">
        <f>SUM(F21:G21)</f>
        <v>870.7</v>
      </c>
      <c r="F21" s="111">
        <v>870.7</v>
      </c>
      <c r="G21" s="34">
        <v>0</v>
      </c>
    </row>
    <row r="22" spans="2:7" x14ac:dyDescent="0.25">
      <c r="B22" s="282" t="s">
        <v>10</v>
      </c>
      <c r="C22" s="280" t="s">
        <v>39</v>
      </c>
      <c r="D22" s="14"/>
      <c r="E22" s="102">
        <f>E23+E24</f>
        <v>4240</v>
      </c>
      <c r="F22" s="102">
        <f>F23+F24</f>
        <v>4240</v>
      </c>
      <c r="G22" s="102">
        <f>G23+G24</f>
        <v>0</v>
      </c>
    </row>
    <row r="23" spans="2:7" ht="28.5" customHeight="1" x14ac:dyDescent="0.25">
      <c r="B23" s="287"/>
      <c r="C23" s="288"/>
      <c r="D23" s="14" t="s">
        <v>244</v>
      </c>
      <c r="E23" s="34">
        <f>SUM(F23:G23)</f>
        <v>3000</v>
      </c>
      <c r="F23" s="34">
        <v>3000</v>
      </c>
      <c r="G23" s="34">
        <v>0</v>
      </c>
    </row>
    <row r="24" spans="2:7" ht="38.25" x14ac:dyDescent="0.25">
      <c r="B24" s="283"/>
      <c r="C24" s="281"/>
      <c r="D24" s="14" t="s">
        <v>227</v>
      </c>
      <c r="E24" s="34">
        <f>SUM(F24:G24)</f>
        <v>1240</v>
      </c>
      <c r="F24" s="35">
        <v>1240</v>
      </c>
      <c r="G24" s="34">
        <v>0</v>
      </c>
    </row>
    <row r="25" spans="2:7" x14ac:dyDescent="0.25">
      <c r="B25" s="282" t="s">
        <v>13</v>
      </c>
      <c r="C25" s="280" t="s">
        <v>309</v>
      </c>
      <c r="D25" s="24"/>
      <c r="E25" s="102">
        <f>SUM(F25:G25)</f>
        <v>3905.8999999999992</v>
      </c>
      <c r="F25" s="102">
        <f>SUM(F26:F35)</f>
        <v>3905.8999999999992</v>
      </c>
      <c r="G25" s="102">
        <v>0</v>
      </c>
    </row>
    <row r="26" spans="2:7" ht="25.5" x14ac:dyDescent="0.25">
      <c r="B26" s="287"/>
      <c r="C26" s="288"/>
      <c r="D26" s="14" t="s">
        <v>327</v>
      </c>
      <c r="E26" s="34">
        <f>SUM(F26:G26)</f>
        <v>855</v>
      </c>
      <c r="F26" s="111">
        <v>855</v>
      </c>
      <c r="G26" s="34">
        <v>0</v>
      </c>
    </row>
    <row r="27" spans="2:7" ht="25.5" x14ac:dyDescent="0.25">
      <c r="B27" s="287"/>
      <c r="C27" s="288"/>
      <c r="D27" s="14" t="s">
        <v>310</v>
      </c>
      <c r="E27" s="34">
        <f>SUM(F27:G27)</f>
        <v>241.1</v>
      </c>
      <c r="F27" s="111">
        <v>241.1</v>
      </c>
      <c r="G27" s="34">
        <v>0</v>
      </c>
    </row>
    <row r="28" spans="2:7" ht="25.5" x14ac:dyDescent="0.25">
      <c r="B28" s="287"/>
      <c r="C28" s="288"/>
      <c r="D28" s="14" t="s">
        <v>311</v>
      </c>
      <c r="E28" s="34">
        <f t="shared" ref="E28:E34" si="1">SUM(F28:G28)</f>
        <v>452.7</v>
      </c>
      <c r="F28" s="111">
        <v>452.7</v>
      </c>
      <c r="G28" s="34">
        <v>0</v>
      </c>
    </row>
    <row r="29" spans="2:7" ht="25.5" x14ac:dyDescent="0.25">
      <c r="B29" s="287"/>
      <c r="C29" s="288"/>
      <c r="D29" s="14" t="s">
        <v>321</v>
      </c>
      <c r="E29" s="34">
        <f t="shared" si="1"/>
        <v>613.4</v>
      </c>
      <c r="F29" s="111">
        <v>613.4</v>
      </c>
      <c r="G29" s="34">
        <v>0</v>
      </c>
    </row>
    <row r="30" spans="2:7" ht="38.25" x14ac:dyDescent="0.25">
      <c r="B30" s="287"/>
      <c r="C30" s="288"/>
      <c r="D30" s="14" t="s">
        <v>312</v>
      </c>
      <c r="E30" s="34">
        <f t="shared" si="1"/>
        <v>351.2</v>
      </c>
      <c r="F30" s="111">
        <v>351.2</v>
      </c>
      <c r="G30" s="34">
        <v>0</v>
      </c>
    </row>
    <row r="31" spans="2:7" ht="38.25" x14ac:dyDescent="0.25">
      <c r="B31" s="287"/>
      <c r="C31" s="288"/>
      <c r="D31" s="14" t="s">
        <v>313</v>
      </c>
      <c r="E31" s="34">
        <f t="shared" si="1"/>
        <v>599.70000000000005</v>
      </c>
      <c r="F31" s="111">
        <v>599.70000000000005</v>
      </c>
      <c r="G31" s="34">
        <v>0</v>
      </c>
    </row>
    <row r="32" spans="2:7" ht="25.5" x14ac:dyDescent="0.25">
      <c r="B32" s="287"/>
      <c r="C32" s="288"/>
      <c r="D32" s="14" t="s">
        <v>314</v>
      </c>
      <c r="E32" s="34">
        <f t="shared" si="1"/>
        <v>164.2</v>
      </c>
      <c r="F32" s="111">
        <v>164.2</v>
      </c>
      <c r="G32" s="34">
        <v>0</v>
      </c>
    </row>
    <row r="33" spans="2:7" ht="25.5" x14ac:dyDescent="0.25">
      <c r="B33" s="287"/>
      <c r="C33" s="288"/>
      <c r="D33" s="14" t="s">
        <v>315</v>
      </c>
      <c r="E33" s="34">
        <f t="shared" si="1"/>
        <v>352</v>
      </c>
      <c r="F33" s="111">
        <v>352</v>
      </c>
      <c r="G33" s="34">
        <v>0</v>
      </c>
    </row>
    <row r="34" spans="2:7" x14ac:dyDescent="0.25">
      <c r="B34" s="287"/>
      <c r="C34" s="288"/>
      <c r="D34" s="14" t="s">
        <v>316</v>
      </c>
      <c r="E34" s="34">
        <f t="shared" si="1"/>
        <v>276.60000000000002</v>
      </c>
      <c r="F34" s="111">
        <v>276.60000000000002</v>
      </c>
      <c r="G34" s="34">
        <v>0</v>
      </c>
    </row>
    <row r="35" spans="2:7" ht="0.75" hidden="1" customHeight="1" x14ac:dyDescent="0.25">
      <c r="B35" s="283"/>
      <c r="C35" s="281"/>
      <c r="D35" s="14"/>
      <c r="E35" s="34">
        <f>SUM(F35:G35)</f>
        <v>0</v>
      </c>
      <c r="F35" s="111"/>
      <c r="G35" s="34">
        <v>0</v>
      </c>
    </row>
    <row r="36" spans="2:7" s="41" customFormat="1" ht="58.5" customHeight="1" x14ac:dyDescent="0.25">
      <c r="B36" s="112" t="s">
        <v>254</v>
      </c>
      <c r="C36" s="113" t="s">
        <v>255</v>
      </c>
      <c r="D36" s="16"/>
      <c r="E36" s="33">
        <f>E37</f>
        <v>4753.2999999999993</v>
      </c>
      <c r="F36" s="86">
        <f>F37</f>
        <v>4753.2999999999993</v>
      </c>
      <c r="G36" s="33">
        <f>G37</f>
        <v>0</v>
      </c>
    </row>
    <row r="37" spans="2:7" ht="15" customHeight="1" x14ac:dyDescent="0.25">
      <c r="B37" s="294" t="s">
        <v>11</v>
      </c>
      <c r="C37" s="292" t="s">
        <v>258</v>
      </c>
      <c r="D37" s="16"/>
      <c r="E37" s="102">
        <f t="shared" ref="E37:E52" si="2">F37+G37</f>
        <v>4753.2999999999993</v>
      </c>
      <c r="F37" s="102">
        <f>F38+F39+F40+F41+F42+F43+F44+F45+F46+F47+F48+F49+F50+F51+F52</f>
        <v>4753.2999999999993</v>
      </c>
      <c r="G37" s="102">
        <f>G38+G39+G40+G41+G42+G43+G44+G45+G46+G47+G48+G49+G50+G51+G52</f>
        <v>0</v>
      </c>
    </row>
    <row r="38" spans="2:7" x14ac:dyDescent="0.25">
      <c r="B38" s="294"/>
      <c r="C38" s="293"/>
      <c r="D38" s="19" t="s">
        <v>173</v>
      </c>
      <c r="E38" s="34">
        <f t="shared" si="2"/>
        <v>71.5</v>
      </c>
      <c r="F38" s="111">
        <v>71.5</v>
      </c>
      <c r="G38" s="111">
        <v>0</v>
      </c>
    </row>
    <row r="39" spans="2:7" x14ac:dyDescent="0.25">
      <c r="B39" s="294"/>
      <c r="C39" s="293"/>
      <c r="D39" s="19" t="s">
        <v>174</v>
      </c>
      <c r="E39" s="34">
        <f t="shared" si="2"/>
        <v>93.8</v>
      </c>
      <c r="F39" s="111">
        <v>93.8</v>
      </c>
      <c r="G39" s="111">
        <v>0</v>
      </c>
    </row>
    <row r="40" spans="2:7" x14ac:dyDescent="0.25">
      <c r="B40" s="294"/>
      <c r="C40" s="293"/>
      <c r="D40" s="19" t="s">
        <v>175</v>
      </c>
      <c r="E40" s="34">
        <f t="shared" si="2"/>
        <v>84.2</v>
      </c>
      <c r="F40" s="111">
        <v>84.2</v>
      </c>
      <c r="G40" s="111">
        <v>0</v>
      </c>
    </row>
    <row r="41" spans="2:7" x14ac:dyDescent="0.25">
      <c r="B41" s="294"/>
      <c r="C41" s="293"/>
      <c r="D41" s="19" t="s">
        <v>176</v>
      </c>
      <c r="E41" s="34">
        <f t="shared" si="2"/>
        <v>162.6</v>
      </c>
      <c r="F41" s="111">
        <v>162.6</v>
      </c>
      <c r="G41" s="34">
        <v>0</v>
      </c>
    </row>
    <row r="42" spans="2:7" x14ac:dyDescent="0.25">
      <c r="B42" s="294"/>
      <c r="C42" s="293"/>
      <c r="D42" s="19" t="s">
        <v>177</v>
      </c>
      <c r="E42" s="34">
        <f t="shared" si="2"/>
        <v>107.4</v>
      </c>
      <c r="F42" s="111">
        <v>107.4</v>
      </c>
      <c r="G42" s="111">
        <v>0</v>
      </c>
    </row>
    <row r="43" spans="2:7" x14ac:dyDescent="0.25">
      <c r="B43" s="294"/>
      <c r="C43" s="293"/>
      <c r="D43" s="19" t="s">
        <v>256</v>
      </c>
      <c r="E43" s="34">
        <f t="shared" si="2"/>
        <v>65.900000000000006</v>
      </c>
      <c r="F43" s="111">
        <v>65.900000000000006</v>
      </c>
      <c r="G43" s="111">
        <v>0</v>
      </c>
    </row>
    <row r="44" spans="2:7" x14ac:dyDescent="0.25">
      <c r="B44" s="294"/>
      <c r="C44" s="293"/>
      <c r="D44" s="19" t="s">
        <v>179</v>
      </c>
      <c r="E44" s="34">
        <f t="shared" si="2"/>
        <v>277</v>
      </c>
      <c r="F44" s="111">
        <v>277</v>
      </c>
      <c r="G44" s="34">
        <v>0</v>
      </c>
    </row>
    <row r="45" spans="2:7" x14ac:dyDescent="0.25">
      <c r="B45" s="294"/>
      <c r="C45" s="293"/>
      <c r="D45" s="19" t="s">
        <v>180</v>
      </c>
      <c r="E45" s="34">
        <f t="shared" si="2"/>
        <v>19.2</v>
      </c>
      <c r="F45" s="111">
        <v>19.2</v>
      </c>
      <c r="G45" s="111">
        <v>0</v>
      </c>
    </row>
    <row r="46" spans="2:7" x14ac:dyDescent="0.25">
      <c r="B46" s="294"/>
      <c r="C46" s="293"/>
      <c r="D46" s="19" t="s">
        <v>181</v>
      </c>
      <c r="E46" s="34">
        <f t="shared" si="2"/>
        <v>38.799999999999997</v>
      </c>
      <c r="F46" s="111">
        <v>38.799999999999997</v>
      </c>
      <c r="G46" s="111">
        <v>0</v>
      </c>
    </row>
    <row r="47" spans="2:7" x14ac:dyDescent="0.25">
      <c r="B47" s="294"/>
      <c r="C47" s="293"/>
      <c r="D47" s="19" t="s">
        <v>182</v>
      </c>
      <c r="E47" s="34">
        <f t="shared" si="2"/>
        <v>146.19999999999999</v>
      </c>
      <c r="F47" s="111">
        <v>146.19999999999999</v>
      </c>
      <c r="G47" s="111">
        <v>0</v>
      </c>
    </row>
    <row r="48" spans="2:7" x14ac:dyDescent="0.25">
      <c r="B48" s="294"/>
      <c r="C48" s="293"/>
      <c r="D48" s="19" t="s">
        <v>183</v>
      </c>
      <c r="E48" s="34">
        <f t="shared" si="2"/>
        <v>140.80000000000001</v>
      </c>
      <c r="F48" s="111">
        <v>140.80000000000001</v>
      </c>
      <c r="G48" s="111">
        <v>0</v>
      </c>
    </row>
    <row r="49" spans="2:7" x14ac:dyDescent="0.25">
      <c r="B49" s="294"/>
      <c r="C49" s="293"/>
      <c r="D49" s="19" t="s">
        <v>184</v>
      </c>
      <c r="E49" s="34">
        <f t="shared" si="2"/>
        <v>60.8</v>
      </c>
      <c r="F49" s="111">
        <v>60.8</v>
      </c>
      <c r="G49" s="111">
        <v>0</v>
      </c>
    </row>
    <row r="50" spans="2:7" x14ac:dyDescent="0.25">
      <c r="B50" s="294"/>
      <c r="C50" s="293"/>
      <c r="D50" s="19" t="s">
        <v>186</v>
      </c>
      <c r="E50" s="34">
        <f t="shared" si="2"/>
        <v>778.8</v>
      </c>
      <c r="F50" s="111">
        <v>778.8</v>
      </c>
      <c r="G50" s="111">
        <v>0</v>
      </c>
    </row>
    <row r="51" spans="2:7" x14ac:dyDescent="0.25">
      <c r="B51" s="294"/>
      <c r="C51" s="293"/>
      <c r="D51" s="19" t="s">
        <v>185</v>
      </c>
      <c r="E51" s="34">
        <f t="shared" si="2"/>
        <v>439.9</v>
      </c>
      <c r="F51" s="129">
        <v>439.9</v>
      </c>
      <c r="G51" s="129">
        <v>0</v>
      </c>
    </row>
    <row r="52" spans="2:7" x14ac:dyDescent="0.25">
      <c r="B52" s="294"/>
      <c r="C52" s="293"/>
      <c r="D52" s="19" t="s">
        <v>257</v>
      </c>
      <c r="E52" s="34">
        <f t="shared" si="2"/>
        <v>2266.4</v>
      </c>
      <c r="F52" s="111">
        <v>2266.4</v>
      </c>
      <c r="G52" s="111">
        <v>0</v>
      </c>
    </row>
    <row r="53" spans="2:7" ht="15" customHeight="1" x14ac:dyDescent="0.25">
      <c r="B53" s="276" t="s">
        <v>215</v>
      </c>
      <c r="C53" s="277"/>
      <c r="D53" s="278"/>
      <c r="E53" s="33">
        <f>E36+E10</f>
        <v>34987.199999999997</v>
      </c>
      <c r="F53" s="33">
        <f>F36+F10</f>
        <v>34987.199999999997</v>
      </c>
      <c r="G53" s="33">
        <f>G36+G10</f>
        <v>0</v>
      </c>
    </row>
    <row r="54" spans="2:7" x14ac:dyDescent="0.25">
      <c r="B54" s="275" t="s">
        <v>3</v>
      </c>
      <c r="C54" s="275"/>
      <c r="D54" s="275"/>
      <c r="E54" s="275"/>
      <c r="F54" s="275"/>
      <c r="G54" s="275"/>
    </row>
    <row r="55" spans="2:7" ht="38.25" x14ac:dyDescent="0.25">
      <c r="B55" s="115" t="s">
        <v>9</v>
      </c>
      <c r="C55" s="16" t="s">
        <v>27</v>
      </c>
      <c r="D55" s="16"/>
      <c r="E55" s="37">
        <f t="shared" ref="E55:E73" si="3">SUM(F55:G55)</f>
        <v>12837.4</v>
      </c>
      <c r="F55" s="37">
        <f>F56++F59+F60+F67</f>
        <v>12837.4</v>
      </c>
      <c r="G55" s="37">
        <f>G59+G60+G67</f>
        <v>0</v>
      </c>
    </row>
    <row r="56" spans="2:7" s="146" customFormat="1" ht="25.5" customHeight="1" x14ac:dyDescent="0.25">
      <c r="B56" s="270" t="s">
        <v>8</v>
      </c>
      <c r="C56" s="297" t="s">
        <v>264</v>
      </c>
      <c r="D56" s="14"/>
      <c r="E56" s="38">
        <f t="shared" si="3"/>
        <v>396.90000000000003</v>
      </c>
      <c r="F56" s="145">
        <f>SUM(F57:F58)</f>
        <v>396.90000000000003</v>
      </c>
      <c r="G56" s="145">
        <v>0</v>
      </c>
    </row>
    <row r="57" spans="2:7" s="146" customFormat="1" x14ac:dyDescent="0.25">
      <c r="B57" s="295"/>
      <c r="C57" s="298"/>
      <c r="D57" s="14" t="s">
        <v>325</v>
      </c>
      <c r="E57" s="38">
        <f t="shared" ref="E57:E58" si="4">SUM(F57:G57)</f>
        <v>266.10000000000002</v>
      </c>
      <c r="F57" s="145">
        <v>266.10000000000002</v>
      </c>
      <c r="G57" s="145">
        <v>0</v>
      </c>
    </row>
    <row r="58" spans="2:7" s="146" customFormat="1" ht="25.5" x14ac:dyDescent="0.25">
      <c r="B58" s="296"/>
      <c r="C58" s="299"/>
      <c r="D58" s="14" t="s">
        <v>326</v>
      </c>
      <c r="E58" s="38">
        <f t="shared" si="4"/>
        <v>130.80000000000001</v>
      </c>
      <c r="F58" s="145">
        <v>130.80000000000001</v>
      </c>
      <c r="G58" s="145">
        <v>0</v>
      </c>
    </row>
    <row r="59" spans="2:7" ht="25.5" x14ac:dyDescent="0.25">
      <c r="B59" s="107" t="s">
        <v>31</v>
      </c>
      <c r="C59" s="110" t="s">
        <v>259</v>
      </c>
      <c r="D59" s="14" t="s">
        <v>273</v>
      </c>
      <c r="E59" s="38">
        <f t="shared" si="3"/>
        <v>2397.5</v>
      </c>
      <c r="F59" s="38">
        <v>2397.5</v>
      </c>
      <c r="G59" s="38">
        <v>0</v>
      </c>
    </row>
    <row r="60" spans="2:7" x14ac:dyDescent="0.25">
      <c r="B60" s="258" t="s">
        <v>103</v>
      </c>
      <c r="C60" s="284" t="s">
        <v>190</v>
      </c>
      <c r="D60" s="14"/>
      <c r="E60" s="144">
        <f t="shared" si="3"/>
        <v>8000.5</v>
      </c>
      <c r="F60" s="144">
        <f>SUM(F61:F66)</f>
        <v>8000.5</v>
      </c>
      <c r="G60" s="144">
        <f>SUM(G61:G66)</f>
        <v>0</v>
      </c>
    </row>
    <row r="61" spans="2:7" x14ac:dyDescent="0.25">
      <c r="B61" s="259"/>
      <c r="C61" s="285"/>
      <c r="D61" s="14" t="s">
        <v>240</v>
      </c>
      <c r="E61" s="38">
        <f t="shared" si="3"/>
        <v>1235</v>
      </c>
      <c r="F61" s="38">
        <v>1235</v>
      </c>
      <c r="G61" s="38">
        <v>0</v>
      </c>
    </row>
    <row r="62" spans="2:7" x14ac:dyDescent="0.25">
      <c r="B62" s="259"/>
      <c r="C62" s="285"/>
      <c r="D62" s="14" t="s">
        <v>322</v>
      </c>
      <c r="E62" s="38">
        <f t="shared" si="3"/>
        <v>427.5</v>
      </c>
      <c r="F62" s="38">
        <v>427.5</v>
      </c>
      <c r="G62" s="38">
        <v>0</v>
      </c>
    </row>
    <row r="63" spans="2:7" x14ac:dyDescent="0.25">
      <c r="B63" s="259"/>
      <c r="C63" s="285"/>
      <c r="D63" s="14" t="s">
        <v>323</v>
      </c>
      <c r="E63" s="38">
        <f t="shared" si="3"/>
        <v>532</v>
      </c>
      <c r="F63" s="38">
        <v>532</v>
      </c>
      <c r="G63" s="38">
        <v>0</v>
      </c>
    </row>
    <row r="64" spans="2:7" x14ac:dyDescent="0.25">
      <c r="B64" s="259"/>
      <c r="C64" s="285"/>
      <c r="D64" s="14" t="s">
        <v>238</v>
      </c>
      <c r="E64" s="38">
        <f t="shared" si="3"/>
        <v>1425</v>
      </c>
      <c r="F64" s="38">
        <v>1425</v>
      </c>
      <c r="G64" s="38">
        <v>0</v>
      </c>
    </row>
    <row r="65" spans="2:8" x14ac:dyDescent="0.25">
      <c r="B65" s="259"/>
      <c r="C65" s="285"/>
      <c r="D65" s="14" t="s">
        <v>324</v>
      </c>
      <c r="E65" s="38">
        <f t="shared" si="3"/>
        <v>2185</v>
      </c>
      <c r="F65" s="38">
        <v>2185</v>
      </c>
      <c r="G65" s="38">
        <v>0</v>
      </c>
    </row>
    <row r="66" spans="2:8" x14ac:dyDescent="0.25">
      <c r="B66" s="260"/>
      <c r="C66" s="286"/>
      <c r="D66" s="14" t="s">
        <v>241</v>
      </c>
      <c r="E66" s="38">
        <f t="shared" si="3"/>
        <v>2196</v>
      </c>
      <c r="F66" s="38">
        <v>2196</v>
      </c>
      <c r="G66" s="38">
        <v>0</v>
      </c>
    </row>
    <row r="67" spans="2:8" ht="51" x14ac:dyDescent="0.25">
      <c r="B67" s="142" t="s">
        <v>104</v>
      </c>
      <c r="C67" s="143" t="s">
        <v>194</v>
      </c>
      <c r="D67" s="14" t="s">
        <v>195</v>
      </c>
      <c r="E67" s="38">
        <f t="shared" si="3"/>
        <v>2042.5</v>
      </c>
      <c r="F67" s="38">
        <v>2042.5</v>
      </c>
      <c r="G67" s="38">
        <v>0</v>
      </c>
    </row>
    <row r="68" spans="2:8" ht="28.5" customHeight="1" x14ac:dyDescent="0.25">
      <c r="B68" s="114" t="s">
        <v>254</v>
      </c>
      <c r="C68" s="21" t="s">
        <v>32</v>
      </c>
      <c r="D68" s="19"/>
      <c r="E68" s="33">
        <f t="shared" si="3"/>
        <v>4758.7</v>
      </c>
      <c r="F68" s="33">
        <f>SUM(F69+F73+F74+F75)</f>
        <v>4758.7</v>
      </c>
      <c r="G68" s="33">
        <f>SUM(G70)</f>
        <v>0</v>
      </c>
    </row>
    <row r="69" spans="2:8" x14ac:dyDescent="0.25">
      <c r="B69" s="258" t="s">
        <v>11</v>
      </c>
      <c r="C69" s="261" t="s">
        <v>261</v>
      </c>
      <c r="D69" s="19"/>
      <c r="E69" s="102">
        <f>SUM(E70:E72)</f>
        <v>3259.6</v>
      </c>
      <c r="F69" s="102">
        <f>SUM(F70:F72)</f>
        <v>3259.6</v>
      </c>
      <c r="G69" s="102">
        <f>G70+G72</f>
        <v>0</v>
      </c>
    </row>
    <row r="70" spans="2:8" x14ac:dyDescent="0.25">
      <c r="B70" s="259"/>
      <c r="C70" s="262"/>
      <c r="D70" s="19" t="s">
        <v>260</v>
      </c>
      <c r="E70" s="34">
        <f t="shared" si="3"/>
        <v>407.6</v>
      </c>
      <c r="F70" s="78">
        <v>407.6</v>
      </c>
      <c r="G70" s="78">
        <v>0</v>
      </c>
    </row>
    <row r="71" spans="2:8" x14ac:dyDescent="0.25">
      <c r="B71" s="259"/>
      <c r="C71" s="262"/>
      <c r="D71" s="19" t="s">
        <v>300</v>
      </c>
      <c r="E71" s="34">
        <f t="shared" si="3"/>
        <v>474.5</v>
      </c>
      <c r="F71" s="78">
        <v>474.5</v>
      </c>
      <c r="G71" s="78">
        <v>0</v>
      </c>
    </row>
    <row r="72" spans="2:8" ht="26.25" customHeight="1" x14ac:dyDescent="0.25">
      <c r="B72" s="260"/>
      <c r="C72" s="263"/>
      <c r="D72" s="19" t="s">
        <v>280</v>
      </c>
      <c r="E72" s="34">
        <f t="shared" si="3"/>
        <v>2377.5</v>
      </c>
      <c r="F72" s="85">
        <v>2377.5</v>
      </c>
      <c r="G72" s="78">
        <v>0</v>
      </c>
    </row>
    <row r="73" spans="2:8" ht="27" customHeight="1" x14ac:dyDescent="0.25">
      <c r="B73" s="124" t="s">
        <v>12</v>
      </c>
      <c r="C73" s="123" t="s">
        <v>279</v>
      </c>
      <c r="D73" s="19" t="s">
        <v>281</v>
      </c>
      <c r="E73" s="34">
        <f t="shared" si="3"/>
        <v>576.70000000000005</v>
      </c>
      <c r="F73" s="85">
        <v>576.70000000000005</v>
      </c>
      <c r="G73" s="78">
        <v>0</v>
      </c>
    </row>
    <row r="74" spans="2:8" ht="25.5" x14ac:dyDescent="0.25">
      <c r="B74" s="138" t="s">
        <v>282</v>
      </c>
      <c r="C74" s="137" t="s">
        <v>317</v>
      </c>
      <c r="D74" s="19" t="s">
        <v>301</v>
      </c>
      <c r="E74" s="34">
        <f t="shared" ref="E74:E75" si="5">SUM(F74:G74)</f>
        <v>304.89999999999998</v>
      </c>
      <c r="F74" s="85">
        <v>304.89999999999998</v>
      </c>
      <c r="G74" s="78">
        <v>0</v>
      </c>
    </row>
    <row r="75" spans="2:8" ht="38.25" x14ac:dyDescent="0.25">
      <c r="B75" s="138" t="s">
        <v>302</v>
      </c>
      <c r="C75" s="137" t="s">
        <v>303</v>
      </c>
      <c r="D75" s="19" t="s">
        <v>304</v>
      </c>
      <c r="E75" s="34">
        <f t="shared" si="5"/>
        <v>617.5</v>
      </c>
      <c r="F75" s="85">
        <v>617.5</v>
      </c>
      <c r="G75" s="78">
        <v>0</v>
      </c>
    </row>
    <row r="76" spans="2:8" ht="39.75" customHeight="1" x14ac:dyDescent="0.25">
      <c r="B76" s="39" t="s">
        <v>262</v>
      </c>
      <c r="C76" s="40" t="s">
        <v>35</v>
      </c>
      <c r="D76" s="16"/>
      <c r="E76" s="33">
        <f>F76+G76</f>
        <v>9656.6</v>
      </c>
      <c r="F76" s="33">
        <f>F77+F78</f>
        <v>9656.6</v>
      </c>
      <c r="G76" s="33">
        <f>G77+G79</f>
        <v>0</v>
      </c>
    </row>
    <row r="77" spans="2:8" x14ac:dyDescent="0.25">
      <c r="B77" s="108" t="s">
        <v>14</v>
      </c>
      <c r="C77" s="101" t="s">
        <v>36</v>
      </c>
      <c r="D77" s="19" t="s">
        <v>57</v>
      </c>
      <c r="E77" s="34">
        <f>SUM(F77:G77)</f>
        <v>88</v>
      </c>
      <c r="F77" s="34">
        <v>88</v>
      </c>
      <c r="G77" s="34">
        <v>0</v>
      </c>
    </row>
    <row r="78" spans="2:8" x14ac:dyDescent="0.25">
      <c r="B78" s="258" t="s">
        <v>15</v>
      </c>
      <c r="C78" s="261" t="s">
        <v>37</v>
      </c>
      <c r="D78" s="100"/>
      <c r="E78" s="102">
        <f>SUM(E79:E82)</f>
        <v>9568.6</v>
      </c>
      <c r="F78" s="102">
        <f>SUM(F79:F82)</f>
        <v>9568.6</v>
      </c>
      <c r="G78" s="102">
        <f>SUM(G79:G82)</f>
        <v>0</v>
      </c>
    </row>
    <row r="79" spans="2:8" ht="198.75" customHeight="1" x14ac:dyDescent="0.25">
      <c r="B79" s="259"/>
      <c r="C79" s="262"/>
      <c r="D79" s="100" t="s">
        <v>226</v>
      </c>
      <c r="E79" s="141">
        <f>SUM(F79:G79)</f>
        <v>7900</v>
      </c>
      <c r="F79" s="141">
        <v>7900</v>
      </c>
      <c r="G79" s="141">
        <v>0</v>
      </c>
      <c r="H79" s="41"/>
    </row>
    <row r="80" spans="2:8" x14ac:dyDescent="0.25">
      <c r="B80" s="259"/>
      <c r="C80" s="262"/>
      <c r="D80" s="100" t="s">
        <v>306</v>
      </c>
      <c r="E80" s="34">
        <f t="shared" ref="E80:E82" si="6">SUM(F80:G80)</f>
        <v>1000</v>
      </c>
      <c r="F80" s="34">
        <v>1000</v>
      </c>
      <c r="G80" s="34">
        <v>0</v>
      </c>
      <c r="H80" s="41"/>
    </row>
    <row r="81" spans="2:8" ht="25.5" x14ac:dyDescent="0.25">
      <c r="B81" s="259"/>
      <c r="C81" s="262"/>
      <c r="D81" s="100" t="s">
        <v>307</v>
      </c>
      <c r="E81" s="34">
        <f t="shared" si="6"/>
        <v>68.7</v>
      </c>
      <c r="F81" s="34">
        <v>68.7</v>
      </c>
      <c r="G81" s="34">
        <v>0</v>
      </c>
      <c r="H81" s="41"/>
    </row>
    <row r="82" spans="2:8" ht="25.5" x14ac:dyDescent="0.25">
      <c r="B82" s="260"/>
      <c r="C82" s="263"/>
      <c r="D82" s="100" t="s">
        <v>308</v>
      </c>
      <c r="E82" s="34">
        <f t="shared" si="6"/>
        <v>599.9</v>
      </c>
      <c r="F82" s="34">
        <v>599.9</v>
      </c>
      <c r="G82" s="34">
        <v>0</v>
      </c>
    </row>
    <row r="83" spans="2:8" x14ac:dyDescent="0.25">
      <c r="B83" s="279" t="s">
        <v>47</v>
      </c>
      <c r="C83" s="279"/>
      <c r="D83" s="279"/>
      <c r="E83" s="33">
        <f>F83+G83</f>
        <v>27252.699999999997</v>
      </c>
      <c r="F83" s="33">
        <f>F55+F68+F76</f>
        <v>27252.699999999997</v>
      </c>
      <c r="G83" s="33">
        <f>G76+G68+G55</f>
        <v>0</v>
      </c>
    </row>
    <row r="84" spans="2:8" ht="15.75" x14ac:dyDescent="0.25">
      <c r="B84" s="272" t="s">
        <v>22</v>
      </c>
      <c r="C84" s="273"/>
      <c r="D84" s="274"/>
      <c r="E84" s="33">
        <f>E53+E83</f>
        <v>62239.899999999994</v>
      </c>
      <c r="F84" s="33">
        <f>F83+F53</f>
        <v>62239.899999999994</v>
      </c>
      <c r="G84" s="33">
        <f>G83+G53</f>
        <v>0</v>
      </c>
    </row>
    <row r="85" spans="2:8" x14ac:dyDescent="0.25">
      <c r="B85" s="271" t="s">
        <v>109</v>
      </c>
      <c r="C85" s="271"/>
      <c r="D85" s="271"/>
      <c r="E85" s="271"/>
      <c r="F85" s="271"/>
      <c r="G85" s="271"/>
    </row>
    <row r="86" spans="2:8" x14ac:dyDescent="0.25">
      <c r="B86" s="28"/>
    </row>
    <row r="87" spans="2:8" x14ac:dyDescent="0.25">
      <c r="B87" s="28"/>
      <c r="C87"/>
      <c r="D87"/>
    </row>
  </sheetData>
  <mergeCells count="31">
    <mergeCell ref="B60:B66"/>
    <mergeCell ref="C60:C66"/>
    <mergeCell ref="B56:B58"/>
    <mergeCell ref="C56:C58"/>
    <mergeCell ref="D1:G1"/>
    <mergeCell ref="B3:G3"/>
    <mergeCell ref="B4:G4"/>
    <mergeCell ref="B5:G5"/>
    <mergeCell ref="B6:B7"/>
    <mergeCell ref="C6:C7"/>
    <mergeCell ref="D6:D7"/>
    <mergeCell ref="E6:E7"/>
    <mergeCell ref="F6:G6"/>
    <mergeCell ref="B9:G9"/>
    <mergeCell ref="B11:B21"/>
    <mergeCell ref="C11:C21"/>
    <mergeCell ref="B53:D53"/>
    <mergeCell ref="B54:G54"/>
    <mergeCell ref="B22:B24"/>
    <mergeCell ref="C22:C24"/>
    <mergeCell ref="B25:B35"/>
    <mergeCell ref="C25:C35"/>
    <mergeCell ref="C37:C52"/>
    <mergeCell ref="B37:B52"/>
    <mergeCell ref="B83:D83"/>
    <mergeCell ref="B84:D84"/>
    <mergeCell ref="B85:G85"/>
    <mergeCell ref="B69:B72"/>
    <mergeCell ref="C69:C72"/>
    <mergeCell ref="B78:B82"/>
    <mergeCell ref="C78:C82"/>
  </mergeCells>
  <pageMargins left="0" right="0" top="0.15748031496062992" bottom="0.15748031496062992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4"/>
  <sheetViews>
    <sheetView tabSelected="1" view="pageBreakPreview" topLeftCell="A40" zoomScale="110" zoomScaleNormal="100" zoomScaleSheetLayoutView="110" workbookViewId="0">
      <selection activeCell="D61" sqref="D61"/>
    </sheetView>
  </sheetViews>
  <sheetFormatPr defaultRowHeight="15" x14ac:dyDescent="0.25"/>
  <cols>
    <col min="1" max="1" width="2.7109375" customWidth="1"/>
    <col min="2" max="2" width="7.140625" style="13" customWidth="1"/>
    <col min="3" max="3" width="67.85546875" style="13" customWidth="1"/>
    <col min="4" max="4" width="89.28515625" style="13" customWidth="1"/>
    <col min="5" max="5" width="10.5703125" customWidth="1"/>
    <col min="6" max="6" width="10.85546875" customWidth="1"/>
    <col min="7" max="7" width="9.5703125" customWidth="1"/>
  </cols>
  <sheetData>
    <row r="1" spans="2:7" x14ac:dyDescent="0.25">
      <c r="B1" s="11"/>
      <c r="C1" s="11"/>
      <c r="D1" s="264" t="s">
        <v>170</v>
      </c>
      <c r="E1" s="264"/>
      <c r="F1" s="264"/>
      <c r="G1" s="264"/>
    </row>
    <row r="2" spans="2:7" ht="3" customHeight="1" x14ac:dyDescent="0.25">
      <c r="B2" s="12"/>
      <c r="E2" s="13"/>
      <c r="F2" s="13"/>
      <c r="G2" s="13"/>
    </row>
    <row r="3" spans="2:7" ht="13.5" customHeight="1" x14ac:dyDescent="0.25">
      <c r="B3" s="265" t="s">
        <v>43</v>
      </c>
      <c r="C3" s="265"/>
      <c r="D3" s="265"/>
      <c r="E3" s="265"/>
      <c r="F3" s="265"/>
      <c r="G3" s="265"/>
    </row>
    <row r="4" spans="2:7" ht="41.25" customHeight="1" x14ac:dyDescent="0.25">
      <c r="B4" s="266" t="s">
        <v>328</v>
      </c>
      <c r="C4" s="266"/>
      <c r="D4" s="266"/>
      <c r="E4" s="266"/>
      <c r="F4" s="266"/>
      <c r="G4" s="266"/>
    </row>
    <row r="5" spans="2:7" ht="8.25" customHeight="1" x14ac:dyDescent="0.25">
      <c r="B5" s="267" t="s">
        <v>45</v>
      </c>
      <c r="C5" s="267"/>
      <c r="D5" s="267"/>
      <c r="E5" s="267"/>
      <c r="F5" s="267"/>
      <c r="G5" s="267"/>
    </row>
    <row r="6" spans="2:7" ht="38.25" customHeight="1" x14ac:dyDescent="0.25">
      <c r="B6" s="268" t="s">
        <v>17</v>
      </c>
      <c r="C6" s="268" t="s">
        <v>18</v>
      </c>
      <c r="D6" s="268" t="s">
        <v>19</v>
      </c>
      <c r="E6" s="268" t="s">
        <v>20</v>
      </c>
      <c r="F6" s="270" t="s">
        <v>23</v>
      </c>
      <c r="G6" s="270"/>
    </row>
    <row r="7" spans="2:7" x14ac:dyDescent="0.25">
      <c r="B7" s="268"/>
      <c r="C7" s="268"/>
      <c r="D7" s="268"/>
      <c r="E7" s="269"/>
      <c r="F7" s="152" t="s">
        <v>50</v>
      </c>
      <c r="G7" s="152" t="s">
        <v>5</v>
      </c>
    </row>
    <row r="8" spans="2:7" x14ac:dyDescent="0.25">
      <c r="B8" s="14">
        <v>1</v>
      </c>
      <c r="C8" s="14">
        <v>2</v>
      </c>
      <c r="D8" s="14">
        <v>3</v>
      </c>
      <c r="E8" s="15">
        <v>4</v>
      </c>
      <c r="F8" s="15">
        <v>5</v>
      </c>
      <c r="G8" s="15">
        <v>6</v>
      </c>
    </row>
    <row r="9" spans="2:7" x14ac:dyDescent="0.25">
      <c r="B9" s="275" t="s">
        <v>214</v>
      </c>
      <c r="C9" s="275"/>
      <c r="D9" s="275"/>
      <c r="E9" s="275"/>
      <c r="F9" s="275"/>
      <c r="G9" s="275"/>
    </row>
    <row r="10" spans="2:7" ht="40.5" customHeight="1" x14ac:dyDescent="0.25">
      <c r="B10" s="22">
        <v>1</v>
      </c>
      <c r="C10" s="23" t="s">
        <v>243</v>
      </c>
      <c r="D10" s="153" t="s">
        <v>21</v>
      </c>
      <c r="E10" s="33">
        <f>SUM(F10:G10)</f>
        <v>1990.5</v>
      </c>
      <c r="F10" s="33">
        <f>F11</f>
        <v>1990.5</v>
      </c>
      <c r="G10" s="33">
        <f>G11</f>
        <v>0</v>
      </c>
    </row>
    <row r="11" spans="2:7" x14ac:dyDescent="0.25">
      <c r="B11" s="282" t="s">
        <v>8</v>
      </c>
      <c r="C11" s="280" t="s">
        <v>345</v>
      </c>
      <c r="D11" s="153"/>
      <c r="E11" s="102">
        <f>SUM(F11:G11)</f>
        <v>1990.5</v>
      </c>
      <c r="F11" s="102">
        <f>SUM(F12:F14)</f>
        <v>1990.5</v>
      </c>
      <c r="G11" s="102">
        <v>0</v>
      </c>
    </row>
    <row r="12" spans="2:7" ht="51" x14ac:dyDescent="0.25">
      <c r="B12" s="287"/>
      <c r="C12" s="288"/>
      <c r="D12" s="165" t="s">
        <v>349</v>
      </c>
      <c r="E12" s="34">
        <f>SUM(F12:G12)</f>
        <v>722</v>
      </c>
      <c r="F12" s="35">
        <v>722</v>
      </c>
      <c r="G12" s="35">
        <v>0</v>
      </c>
    </row>
    <row r="13" spans="2:7" ht="51" x14ac:dyDescent="0.25">
      <c r="B13" s="287"/>
      <c r="C13" s="288"/>
      <c r="D13" s="165" t="s">
        <v>356</v>
      </c>
      <c r="E13" s="34">
        <f>SUM(F13:G13)</f>
        <v>627.9</v>
      </c>
      <c r="F13" s="35">
        <v>627.9</v>
      </c>
      <c r="G13" s="35">
        <v>0</v>
      </c>
    </row>
    <row r="14" spans="2:7" ht="20.25" customHeight="1" x14ac:dyDescent="0.25">
      <c r="B14" s="287"/>
      <c r="C14" s="288"/>
      <c r="D14" s="14" t="s">
        <v>329</v>
      </c>
      <c r="E14" s="34">
        <f>SUM(F14:G14)</f>
        <v>640.6</v>
      </c>
      <c r="F14" s="111">
        <v>640.6</v>
      </c>
      <c r="G14" s="34">
        <v>0</v>
      </c>
    </row>
    <row r="15" spans="2:7" s="41" customFormat="1" ht="58.5" customHeight="1" x14ac:dyDescent="0.25">
      <c r="B15" s="112" t="s">
        <v>254</v>
      </c>
      <c r="C15" s="113" t="s">
        <v>255</v>
      </c>
      <c r="D15" s="16"/>
      <c r="E15" s="33">
        <f>E16</f>
        <v>4534.8</v>
      </c>
      <c r="F15" s="155">
        <f>F16</f>
        <v>4534.8</v>
      </c>
      <c r="G15" s="33">
        <f>G16</f>
        <v>0</v>
      </c>
    </row>
    <row r="16" spans="2:7" ht="15" customHeight="1" x14ac:dyDescent="0.25">
      <c r="B16" s="294" t="s">
        <v>11</v>
      </c>
      <c r="C16" s="292" t="s">
        <v>258</v>
      </c>
      <c r="D16" s="16"/>
      <c r="E16" s="102">
        <f t="shared" ref="E16:E29" si="0">F16+G16</f>
        <v>4534.8</v>
      </c>
      <c r="F16" s="102">
        <f>F17+F18+F19+F20+F21+F22+F23+F24+F25+F26+F27+F28+F29</f>
        <v>4534.8</v>
      </c>
      <c r="G16" s="102">
        <f>G17+G18+G19+G20+G21+G22+G23+G24+G25+G26+G27+G28+G29</f>
        <v>0</v>
      </c>
    </row>
    <row r="17" spans="2:7" x14ac:dyDescent="0.25">
      <c r="B17" s="294"/>
      <c r="C17" s="293"/>
      <c r="D17" s="19" t="s">
        <v>353</v>
      </c>
      <c r="E17" s="34">
        <f t="shared" si="0"/>
        <v>65.900000000000006</v>
      </c>
      <c r="F17" s="111">
        <v>65.900000000000006</v>
      </c>
      <c r="G17" s="111">
        <v>0</v>
      </c>
    </row>
    <row r="18" spans="2:7" x14ac:dyDescent="0.25">
      <c r="B18" s="294"/>
      <c r="C18" s="293"/>
      <c r="D18" s="19" t="s">
        <v>330</v>
      </c>
      <c r="E18" s="34">
        <f t="shared" si="0"/>
        <v>91.2</v>
      </c>
      <c r="F18" s="111">
        <v>91.2</v>
      </c>
      <c r="G18" s="111">
        <v>0</v>
      </c>
    </row>
    <row r="19" spans="2:7" x14ac:dyDescent="0.25">
      <c r="B19" s="294"/>
      <c r="C19" s="293"/>
      <c r="D19" s="19" t="s">
        <v>331</v>
      </c>
      <c r="E19" s="34">
        <f t="shared" si="0"/>
        <v>82.5</v>
      </c>
      <c r="F19" s="111">
        <v>82.5</v>
      </c>
      <c r="G19" s="111">
        <v>0</v>
      </c>
    </row>
    <row r="20" spans="2:7" x14ac:dyDescent="0.25">
      <c r="B20" s="294"/>
      <c r="C20" s="293"/>
      <c r="D20" s="19" t="s">
        <v>176</v>
      </c>
      <c r="E20" s="34">
        <f t="shared" si="0"/>
        <v>155.30000000000001</v>
      </c>
      <c r="F20" s="111">
        <v>155.30000000000001</v>
      </c>
      <c r="G20" s="34">
        <v>0</v>
      </c>
    </row>
    <row r="21" spans="2:7" x14ac:dyDescent="0.25">
      <c r="B21" s="294"/>
      <c r="C21" s="293"/>
      <c r="D21" s="19" t="s">
        <v>332</v>
      </c>
      <c r="E21" s="34">
        <f t="shared" si="0"/>
        <v>107.5</v>
      </c>
      <c r="F21" s="111">
        <v>107.5</v>
      </c>
      <c r="G21" s="111">
        <v>0</v>
      </c>
    </row>
    <row r="22" spans="2:7" x14ac:dyDescent="0.25">
      <c r="B22" s="294"/>
      <c r="C22" s="293"/>
      <c r="D22" s="19" t="s">
        <v>333</v>
      </c>
      <c r="E22" s="34">
        <f t="shared" si="0"/>
        <v>62.3</v>
      </c>
      <c r="F22" s="111">
        <v>62.3</v>
      </c>
      <c r="G22" s="111">
        <v>0</v>
      </c>
    </row>
    <row r="23" spans="2:7" x14ac:dyDescent="0.25">
      <c r="B23" s="294"/>
      <c r="C23" s="293"/>
      <c r="D23" s="19" t="s">
        <v>334</v>
      </c>
      <c r="E23" s="34">
        <f t="shared" si="0"/>
        <v>261.7</v>
      </c>
      <c r="F23" s="111">
        <v>261.7</v>
      </c>
      <c r="G23" s="34">
        <v>0</v>
      </c>
    </row>
    <row r="24" spans="2:7" x14ac:dyDescent="0.25">
      <c r="B24" s="294"/>
      <c r="C24" s="293"/>
      <c r="D24" s="19" t="s">
        <v>335</v>
      </c>
      <c r="E24" s="34">
        <f t="shared" si="0"/>
        <v>38.200000000000003</v>
      </c>
      <c r="F24" s="111">
        <v>38.200000000000003</v>
      </c>
      <c r="G24" s="111">
        <v>0</v>
      </c>
    </row>
    <row r="25" spans="2:7" x14ac:dyDescent="0.25">
      <c r="B25" s="294"/>
      <c r="C25" s="293"/>
      <c r="D25" s="19" t="s">
        <v>350</v>
      </c>
      <c r="E25" s="34">
        <f t="shared" si="0"/>
        <v>140</v>
      </c>
      <c r="F25" s="111">
        <v>140</v>
      </c>
      <c r="G25" s="111">
        <v>0</v>
      </c>
    </row>
    <row r="26" spans="2:7" x14ac:dyDescent="0.25">
      <c r="B26" s="294"/>
      <c r="C26" s="293"/>
      <c r="D26" s="19" t="s">
        <v>336</v>
      </c>
      <c r="E26" s="34">
        <f t="shared" si="0"/>
        <v>56.7</v>
      </c>
      <c r="F26" s="111">
        <v>56.7</v>
      </c>
      <c r="G26" s="111">
        <v>0</v>
      </c>
    </row>
    <row r="27" spans="2:7" x14ac:dyDescent="0.25">
      <c r="B27" s="294"/>
      <c r="C27" s="293"/>
      <c r="D27" s="19" t="s">
        <v>351</v>
      </c>
      <c r="E27" s="34">
        <f t="shared" si="0"/>
        <v>744.5</v>
      </c>
      <c r="F27" s="111">
        <v>744.5</v>
      </c>
      <c r="G27" s="111">
        <v>0</v>
      </c>
    </row>
    <row r="28" spans="2:7" x14ac:dyDescent="0.25">
      <c r="B28" s="294"/>
      <c r="C28" s="293"/>
      <c r="D28" s="19" t="s">
        <v>352</v>
      </c>
      <c r="E28" s="34">
        <f t="shared" si="0"/>
        <v>414.4</v>
      </c>
      <c r="F28" s="129">
        <v>414.4</v>
      </c>
      <c r="G28" s="129">
        <v>0</v>
      </c>
    </row>
    <row r="29" spans="2:7" x14ac:dyDescent="0.25">
      <c r="B29" s="294"/>
      <c r="C29" s="293"/>
      <c r="D29" s="19" t="s">
        <v>257</v>
      </c>
      <c r="E29" s="34">
        <f t="shared" si="0"/>
        <v>2314.6</v>
      </c>
      <c r="F29" s="111">
        <v>2314.6</v>
      </c>
      <c r="G29" s="111">
        <v>0</v>
      </c>
    </row>
    <row r="30" spans="2:7" ht="15" customHeight="1" x14ac:dyDescent="0.25">
      <c r="B30" s="276" t="s">
        <v>215</v>
      </c>
      <c r="C30" s="277"/>
      <c r="D30" s="278"/>
      <c r="E30" s="33">
        <f>E15+E10</f>
        <v>6525.3</v>
      </c>
      <c r="F30" s="33">
        <f>F15+F10</f>
        <v>6525.3</v>
      </c>
      <c r="G30" s="33">
        <f>G15+G10</f>
        <v>0</v>
      </c>
    </row>
    <row r="31" spans="2:7" x14ac:dyDescent="0.25">
      <c r="B31" s="275" t="s">
        <v>3</v>
      </c>
      <c r="C31" s="275"/>
      <c r="D31" s="275"/>
      <c r="E31" s="275"/>
      <c r="F31" s="275"/>
      <c r="G31" s="275"/>
    </row>
    <row r="32" spans="2:7" ht="38.25" x14ac:dyDescent="0.25">
      <c r="B32" s="115" t="s">
        <v>9</v>
      </c>
      <c r="C32" s="16" t="s">
        <v>27</v>
      </c>
      <c r="D32" s="16"/>
      <c r="E32" s="37">
        <f t="shared" ref="E32:E59" si="1">SUM(F32:G32)</f>
        <v>13408.25</v>
      </c>
      <c r="F32" s="37">
        <f>F33+F36</f>
        <v>13408.25</v>
      </c>
      <c r="G32" s="37">
        <f>G33+G36</f>
        <v>0</v>
      </c>
    </row>
    <row r="33" spans="2:7" s="146" customFormat="1" x14ac:dyDescent="0.25">
      <c r="B33" s="270" t="s">
        <v>10</v>
      </c>
      <c r="C33" s="297" t="s">
        <v>265</v>
      </c>
      <c r="D33" s="14"/>
      <c r="E33" s="144">
        <f>F33+G33</f>
        <v>2408.25</v>
      </c>
      <c r="F33" s="144">
        <f>SUM(F34:F35)</f>
        <v>2408.25</v>
      </c>
      <c r="G33" s="144">
        <f>SUM(G34:G35)</f>
        <v>0</v>
      </c>
    </row>
    <row r="34" spans="2:7" s="146" customFormat="1" x14ac:dyDescent="0.25">
      <c r="B34" s="295"/>
      <c r="C34" s="298"/>
      <c r="D34" s="14" t="s">
        <v>337</v>
      </c>
      <c r="E34" s="38">
        <f t="shared" si="1"/>
        <v>2075.75</v>
      </c>
      <c r="F34" s="145">
        <v>2075.75</v>
      </c>
      <c r="G34" s="145">
        <v>0</v>
      </c>
    </row>
    <row r="35" spans="2:7" s="146" customFormat="1" x14ac:dyDescent="0.25">
      <c r="B35" s="296"/>
      <c r="C35" s="299"/>
      <c r="D35" s="14" t="s">
        <v>338</v>
      </c>
      <c r="E35" s="38">
        <f t="shared" si="1"/>
        <v>332.5</v>
      </c>
      <c r="F35" s="145">
        <v>332.5</v>
      </c>
      <c r="G35" s="145">
        <v>0</v>
      </c>
    </row>
    <row r="36" spans="2:7" x14ac:dyDescent="0.25">
      <c r="B36" s="258" t="s">
        <v>103</v>
      </c>
      <c r="C36" s="284" t="s">
        <v>190</v>
      </c>
      <c r="D36" s="14"/>
      <c r="E36" s="144">
        <f t="shared" si="1"/>
        <v>11000</v>
      </c>
      <c r="F36" s="156">
        <f>SUM(F37:F49)</f>
        <v>11000</v>
      </c>
      <c r="G36" s="156">
        <f>SUM(G37:G49)</f>
        <v>0</v>
      </c>
    </row>
    <row r="37" spans="2:7" x14ac:dyDescent="0.25">
      <c r="B37" s="259"/>
      <c r="C37" s="285"/>
      <c r="D37" s="19" t="s">
        <v>353</v>
      </c>
      <c r="E37" s="38">
        <f>F37+G37</f>
        <v>429.4</v>
      </c>
      <c r="F37" s="157">
        <v>429.4</v>
      </c>
      <c r="G37" s="38">
        <v>0</v>
      </c>
    </row>
    <row r="38" spans="2:7" x14ac:dyDescent="0.25">
      <c r="B38" s="259"/>
      <c r="C38" s="285"/>
      <c r="D38" s="19" t="s">
        <v>330</v>
      </c>
      <c r="E38" s="38">
        <f t="shared" ref="E38:E49" si="2">F38+G38</f>
        <v>321.5</v>
      </c>
      <c r="F38" s="157">
        <v>321.5</v>
      </c>
      <c r="G38" s="38">
        <v>0</v>
      </c>
    </row>
    <row r="39" spans="2:7" x14ac:dyDescent="0.25">
      <c r="B39" s="259"/>
      <c r="C39" s="285"/>
      <c r="D39" s="19" t="s">
        <v>331</v>
      </c>
      <c r="E39" s="38">
        <f t="shared" si="2"/>
        <v>380</v>
      </c>
      <c r="F39" s="157">
        <v>380</v>
      </c>
      <c r="G39" s="38">
        <v>0</v>
      </c>
    </row>
    <row r="40" spans="2:7" x14ac:dyDescent="0.25">
      <c r="B40" s="259"/>
      <c r="C40" s="285"/>
      <c r="D40" s="19" t="s">
        <v>354</v>
      </c>
      <c r="E40" s="38">
        <f t="shared" si="2"/>
        <v>726.8</v>
      </c>
      <c r="F40" s="157">
        <v>726.8</v>
      </c>
      <c r="G40" s="38">
        <v>0</v>
      </c>
    </row>
    <row r="41" spans="2:7" x14ac:dyDescent="0.25">
      <c r="B41" s="259"/>
      <c r="C41" s="285"/>
      <c r="D41" s="19" t="s">
        <v>332</v>
      </c>
      <c r="E41" s="38">
        <f t="shared" si="2"/>
        <v>638.4</v>
      </c>
      <c r="F41" s="157">
        <v>638.4</v>
      </c>
      <c r="G41" s="38">
        <v>0</v>
      </c>
    </row>
    <row r="42" spans="2:7" x14ac:dyDescent="0.25">
      <c r="B42" s="259"/>
      <c r="C42" s="285"/>
      <c r="D42" s="19" t="s">
        <v>333</v>
      </c>
      <c r="E42" s="38">
        <f t="shared" si="2"/>
        <v>229.6</v>
      </c>
      <c r="F42" s="157">
        <v>229.6</v>
      </c>
      <c r="G42" s="38">
        <v>0</v>
      </c>
    </row>
    <row r="43" spans="2:7" x14ac:dyDescent="0.25">
      <c r="B43" s="259"/>
      <c r="C43" s="285"/>
      <c r="D43" s="19" t="s">
        <v>334</v>
      </c>
      <c r="E43" s="38">
        <f t="shared" si="2"/>
        <v>1262.9000000000001</v>
      </c>
      <c r="F43" s="157">
        <v>1262.9000000000001</v>
      </c>
      <c r="G43" s="38">
        <v>0</v>
      </c>
    </row>
    <row r="44" spans="2:7" x14ac:dyDescent="0.25">
      <c r="B44" s="259"/>
      <c r="C44" s="285"/>
      <c r="D44" s="19" t="s">
        <v>335</v>
      </c>
      <c r="E44" s="38">
        <f t="shared" si="2"/>
        <v>535</v>
      </c>
      <c r="F44" s="157">
        <v>535</v>
      </c>
      <c r="G44" s="38">
        <v>0</v>
      </c>
    </row>
    <row r="45" spans="2:7" x14ac:dyDescent="0.25">
      <c r="B45" s="259"/>
      <c r="C45" s="285"/>
      <c r="D45" s="19" t="s">
        <v>350</v>
      </c>
      <c r="E45" s="38">
        <f t="shared" si="2"/>
        <v>321.5</v>
      </c>
      <c r="F45" s="157">
        <v>321.5</v>
      </c>
      <c r="G45" s="38">
        <v>0</v>
      </c>
    </row>
    <row r="46" spans="2:7" x14ac:dyDescent="0.25">
      <c r="B46" s="259"/>
      <c r="C46" s="285"/>
      <c r="D46" s="19" t="s">
        <v>336</v>
      </c>
      <c r="E46" s="38">
        <f t="shared" si="2"/>
        <v>155</v>
      </c>
      <c r="F46" s="157">
        <v>155</v>
      </c>
      <c r="G46" s="38">
        <v>0</v>
      </c>
    </row>
    <row r="47" spans="2:7" x14ac:dyDescent="0.25">
      <c r="B47" s="259"/>
      <c r="C47" s="285"/>
      <c r="D47" s="19" t="s">
        <v>351</v>
      </c>
      <c r="E47" s="38">
        <f t="shared" si="2"/>
        <v>1212.8</v>
      </c>
      <c r="F47" s="157">
        <v>1212.8</v>
      </c>
      <c r="G47" s="38">
        <v>0</v>
      </c>
    </row>
    <row r="48" spans="2:7" x14ac:dyDescent="0.25">
      <c r="B48" s="259"/>
      <c r="C48" s="285"/>
      <c r="D48" s="19" t="s">
        <v>352</v>
      </c>
      <c r="E48" s="38">
        <f t="shared" si="2"/>
        <v>631</v>
      </c>
      <c r="F48" s="157">
        <v>631</v>
      </c>
      <c r="G48" s="38">
        <v>0</v>
      </c>
    </row>
    <row r="49" spans="2:7" x14ac:dyDescent="0.25">
      <c r="B49" s="259"/>
      <c r="C49" s="285"/>
      <c r="D49" s="19" t="s">
        <v>257</v>
      </c>
      <c r="E49" s="38">
        <f t="shared" si="2"/>
        <v>4156.1000000000004</v>
      </c>
      <c r="F49" s="157">
        <v>4156.1000000000004</v>
      </c>
      <c r="G49" s="38">
        <v>0</v>
      </c>
    </row>
    <row r="50" spans="2:7" ht="28.5" customHeight="1" x14ac:dyDescent="0.25">
      <c r="B50" s="114" t="s">
        <v>254</v>
      </c>
      <c r="C50" s="21" t="s">
        <v>32</v>
      </c>
      <c r="D50" s="19"/>
      <c r="E50" s="33">
        <f t="shared" si="1"/>
        <v>8863.42</v>
      </c>
      <c r="F50" s="33">
        <f>F51+F60</f>
        <v>8863.42</v>
      </c>
      <c r="G50" s="33">
        <f>SUM(G52)</f>
        <v>0</v>
      </c>
    </row>
    <row r="51" spans="2:7" x14ac:dyDescent="0.25">
      <c r="B51" s="258" t="s">
        <v>11</v>
      </c>
      <c r="C51" s="261" t="s">
        <v>261</v>
      </c>
      <c r="D51" s="19"/>
      <c r="E51" s="102">
        <f>SUM(E52:E59)</f>
        <v>8488.42</v>
      </c>
      <c r="F51" s="102">
        <f>SUM(F52:F59)</f>
        <v>8488.42</v>
      </c>
      <c r="G51" s="102">
        <f>G52+G59</f>
        <v>0</v>
      </c>
    </row>
    <row r="52" spans="2:7" x14ac:dyDescent="0.25">
      <c r="B52" s="259"/>
      <c r="C52" s="262"/>
      <c r="D52" s="19" t="s">
        <v>339</v>
      </c>
      <c r="E52" s="34">
        <f t="shared" si="1"/>
        <v>2806.62</v>
      </c>
      <c r="F52" s="78">
        <v>2806.62</v>
      </c>
      <c r="G52" s="78">
        <v>0</v>
      </c>
    </row>
    <row r="53" spans="2:7" ht="25.5" x14ac:dyDescent="0.25">
      <c r="B53" s="259"/>
      <c r="C53" s="262"/>
      <c r="D53" s="19" t="s">
        <v>340</v>
      </c>
      <c r="E53" s="34">
        <f t="shared" si="1"/>
        <v>570</v>
      </c>
      <c r="F53" s="78">
        <v>570</v>
      </c>
      <c r="G53" s="78">
        <v>0</v>
      </c>
    </row>
    <row r="54" spans="2:7" x14ac:dyDescent="0.25">
      <c r="B54" s="259"/>
      <c r="C54" s="262"/>
      <c r="D54" s="42" t="s">
        <v>348</v>
      </c>
      <c r="E54" s="34">
        <f t="shared" si="1"/>
        <v>590.20000000000005</v>
      </c>
      <c r="F54" s="78">
        <v>590.20000000000005</v>
      </c>
      <c r="G54" s="78">
        <v>0</v>
      </c>
    </row>
    <row r="55" spans="2:7" ht="25.5" x14ac:dyDescent="0.25">
      <c r="B55" s="259"/>
      <c r="C55" s="262"/>
      <c r="D55" s="42" t="s">
        <v>357</v>
      </c>
      <c r="E55" s="34">
        <f t="shared" si="1"/>
        <v>1008.8</v>
      </c>
      <c r="F55" s="78">
        <v>1008.8</v>
      </c>
      <c r="G55" s="78">
        <v>0</v>
      </c>
    </row>
    <row r="56" spans="2:7" ht="25.5" x14ac:dyDescent="0.25">
      <c r="B56" s="259"/>
      <c r="C56" s="262"/>
      <c r="D56" s="42" t="s">
        <v>346</v>
      </c>
      <c r="E56" s="34">
        <f t="shared" si="1"/>
        <v>1443.9</v>
      </c>
      <c r="F56" s="78">
        <v>1443.9</v>
      </c>
      <c r="G56" s="78">
        <v>0</v>
      </c>
    </row>
    <row r="57" spans="2:7" ht="25.5" x14ac:dyDescent="0.25">
      <c r="B57" s="259"/>
      <c r="C57" s="262"/>
      <c r="D57" s="42" t="s">
        <v>347</v>
      </c>
      <c r="E57" s="34">
        <f t="shared" si="1"/>
        <v>828.2</v>
      </c>
      <c r="F57" s="78">
        <v>828.2</v>
      </c>
      <c r="G57" s="78">
        <v>0</v>
      </c>
    </row>
    <row r="58" spans="2:7" x14ac:dyDescent="0.25">
      <c r="B58" s="259"/>
      <c r="C58" s="262"/>
      <c r="D58" s="42" t="s">
        <v>358</v>
      </c>
      <c r="E58" s="34">
        <f t="shared" si="1"/>
        <v>570</v>
      </c>
      <c r="F58" s="78">
        <v>570</v>
      </c>
      <c r="G58" s="78">
        <v>0</v>
      </c>
    </row>
    <row r="59" spans="2:7" x14ac:dyDescent="0.25">
      <c r="B59" s="260"/>
      <c r="C59" s="263"/>
      <c r="D59" s="42" t="s">
        <v>341</v>
      </c>
      <c r="E59" s="34">
        <f t="shared" si="1"/>
        <v>670.7</v>
      </c>
      <c r="F59" s="85">
        <v>670.7</v>
      </c>
      <c r="G59" s="78">
        <v>0</v>
      </c>
    </row>
    <row r="60" spans="2:7" ht="25.5" x14ac:dyDescent="0.25">
      <c r="B60" s="162" t="s">
        <v>12</v>
      </c>
      <c r="C60" s="163" t="s">
        <v>317</v>
      </c>
      <c r="D60" s="42" t="s">
        <v>301</v>
      </c>
      <c r="E60" s="34">
        <f t="shared" ref="E60" si="3">SUM(F60:G60)</f>
        <v>375</v>
      </c>
      <c r="F60" s="85">
        <v>375</v>
      </c>
      <c r="G60" s="78">
        <v>0</v>
      </c>
    </row>
    <row r="61" spans="2:7" ht="39.75" customHeight="1" x14ac:dyDescent="0.25">
      <c r="B61" s="39" t="s">
        <v>262</v>
      </c>
      <c r="C61" s="40" t="s">
        <v>35</v>
      </c>
      <c r="D61" s="16"/>
      <c r="E61" s="33">
        <f>F61+G61</f>
        <v>10650</v>
      </c>
      <c r="F61" s="33">
        <f>F62+F63</f>
        <v>10650</v>
      </c>
      <c r="G61" s="33">
        <f>G62+G63</f>
        <v>0</v>
      </c>
    </row>
    <row r="62" spans="2:7" x14ac:dyDescent="0.25">
      <c r="B62" s="150" t="s">
        <v>14</v>
      </c>
      <c r="C62" s="101" t="s">
        <v>36</v>
      </c>
      <c r="D62" s="19" t="s">
        <v>57</v>
      </c>
      <c r="E62" s="34">
        <f>SUM(F62:G62)</f>
        <v>150</v>
      </c>
      <c r="F62" s="34">
        <v>150</v>
      </c>
      <c r="G62" s="34">
        <v>0</v>
      </c>
    </row>
    <row r="63" spans="2:7" ht="27" customHeight="1" x14ac:dyDescent="0.25">
      <c r="B63" s="149" t="s">
        <v>15</v>
      </c>
      <c r="C63" s="151" t="s">
        <v>37</v>
      </c>
      <c r="D63" s="100" t="s">
        <v>342</v>
      </c>
      <c r="E63" s="34">
        <f>SUM(F63:G63)</f>
        <v>10500</v>
      </c>
      <c r="F63" s="34">
        <v>10500</v>
      </c>
      <c r="G63" s="34">
        <v>0</v>
      </c>
    </row>
    <row r="64" spans="2:7" x14ac:dyDescent="0.25">
      <c r="B64" s="279" t="s">
        <v>47</v>
      </c>
      <c r="C64" s="279"/>
      <c r="D64" s="279"/>
      <c r="E64" s="33">
        <f>F64+G64</f>
        <v>32921.67</v>
      </c>
      <c r="F64" s="33">
        <f>F32+F50+F61</f>
        <v>32921.67</v>
      </c>
      <c r="G64" s="33">
        <f>G61+G50+G32</f>
        <v>0</v>
      </c>
    </row>
    <row r="65" spans="2:7" ht="15.75" x14ac:dyDescent="0.25">
      <c r="B65" s="272" t="s">
        <v>22</v>
      </c>
      <c r="C65" s="273"/>
      <c r="D65" s="274"/>
      <c r="E65" s="33">
        <f>E30+E64</f>
        <v>39446.97</v>
      </c>
      <c r="F65" s="33">
        <f>F64+F30</f>
        <v>39446.97</v>
      </c>
      <c r="G65" s="33">
        <f>G64+G30</f>
        <v>0</v>
      </c>
    </row>
    <row r="66" spans="2:7" x14ac:dyDescent="0.25">
      <c r="B66" s="271" t="s">
        <v>109</v>
      </c>
      <c r="C66" s="271"/>
      <c r="D66" s="271"/>
      <c r="E66" s="271"/>
      <c r="F66" s="271"/>
      <c r="G66" s="271"/>
    </row>
    <row r="67" spans="2:7" x14ac:dyDescent="0.25">
      <c r="B67" s="28"/>
    </row>
    <row r="68" spans="2:7" x14ac:dyDescent="0.25">
      <c r="B68" s="28"/>
      <c r="C68"/>
      <c r="D68"/>
    </row>
    <row r="72" spans="2:7" x14ac:dyDescent="0.25">
      <c r="B72"/>
      <c r="C72"/>
      <c r="D72"/>
    </row>
    <row r="73" spans="2:7" x14ac:dyDescent="0.25">
      <c r="B73"/>
      <c r="C73"/>
      <c r="D73"/>
    </row>
    <row r="74" spans="2:7" x14ac:dyDescent="0.25">
      <c r="B74"/>
      <c r="C74"/>
      <c r="D74"/>
    </row>
    <row r="75" spans="2:7" x14ac:dyDescent="0.25">
      <c r="B75"/>
      <c r="C75"/>
      <c r="D75"/>
    </row>
    <row r="76" spans="2:7" x14ac:dyDescent="0.25">
      <c r="B76"/>
      <c r="C76"/>
      <c r="D76"/>
    </row>
    <row r="77" spans="2:7" x14ac:dyDescent="0.25">
      <c r="B77"/>
      <c r="C77"/>
      <c r="D77"/>
    </row>
    <row r="78" spans="2:7" x14ac:dyDescent="0.25">
      <c r="B78"/>
      <c r="C78"/>
      <c r="D78"/>
    </row>
    <row r="79" spans="2:7" x14ac:dyDescent="0.25">
      <c r="B79"/>
      <c r="C79"/>
      <c r="D79"/>
    </row>
    <row r="80" spans="2:7" x14ac:dyDescent="0.25">
      <c r="B80"/>
      <c r="C80"/>
      <c r="D80"/>
    </row>
    <row r="81" spans="2:4" x14ac:dyDescent="0.25">
      <c r="B81"/>
      <c r="C81"/>
      <c r="D81"/>
    </row>
    <row r="82" spans="2:4" x14ac:dyDescent="0.25">
      <c r="B82"/>
      <c r="C82"/>
      <c r="D82"/>
    </row>
    <row r="83" spans="2:4" x14ac:dyDescent="0.25">
      <c r="B83"/>
      <c r="C83"/>
      <c r="D83"/>
    </row>
    <row r="84" spans="2:4" x14ac:dyDescent="0.25">
      <c r="B84"/>
      <c r="C84"/>
      <c r="D84"/>
    </row>
    <row r="85" spans="2:4" x14ac:dyDescent="0.25">
      <c r="B85"/>
      <c r="C85"/>
      <c r="D85"/>
    </row>
    <row r="86" spans="2:4" x14ac:dyDescent="0.25">
      <c r="B86"/>
      <c r="C86"/>
      <c r="D86"/>
    </row>
    <row r="87" spans="2:4" x14ac:dyDescent="0.25">
      <c r="B87"/>
      <c r="C87"/>
      <c r="D87"/>
    </row>
    <row r="88" spans="2:4" x14ac:dyDescent="0.25">
      <c r="B88"/>
      <c r="C88"/>
      <c r="D88"/>
    </row>
    <row r="89" spans="2:4" x14ac:dyDescent="0.25">
      <c r="B89"/>
      <c r="C89"/>
      <c r="D89"/>
    </row>
    <row r="90" spans="2:4" x14ac:dyDescent="0.25">
      <c r="B90"/>
      <c r="C90"/>
      <c r="D90"/>
    </row>
    <row r="91" spans="2:4" x14ac:dyDescent="0.25">
      <c r="B91"/>
      <c r="C91"/>
      <c r="D91"/>
    </row>
    <row r="92" spans="2:4" x14ac:dyDescent="0.25">
      <c r="B92"/>
      <c r="C92"/>
      <c r="D92"/>
    </row>
    <row r="93" spans="2:4" x14ac:dyDescent="0.25">
      <c r="B93"/>
      <c r="C93"/>
      <c r="D93"/>
    </row>
    <row r="94" spans="2:4" x14ac:dyDescent="0.25">
      <c r="B94"/>
      <c r="C94"/>
      <c r="D94"/>
    </row>
  </sheetData>
  <mergeCells count="25">
    <mergeCell ref="B9:G9"/>
    <mergeCell ref="C33:C35"/>
    <mergeCell ref="D1:G1"/>
    <mergeCell ref="B3:G3"/>
    <mergeCell ref="B4:G4"/>
    <mergeCell ref="B5:G5"/>
    <mergeCell ref="B6:B7"/>
    <mergeCell ref="C6:C7"/>
    <mergeCell ref="D6:D7"/>
    <mergeCell ref="E6:E7"/>
    <mergeCell ref="F6:G6"/>
    <mergeCell ref="B64:D64"/>
    <mergeCell ref="B65:D65"/>
    <mergeCell ref="B66:G66"/>
    <mergeCell ref="B11:B14"/>
    <mergeCell ref="C11:C14"/>
    <mergeCell ref="B16:B29"/>
    <mergeCell ref="C16:C29"/>
    <mergeCell ref="B30:D30"/>
    <mergeCell ref="B31:G31"/>
    <mergeCell ref="B33:B35"/>
    <mergeCell ref="B36:B49"/>
    <mergeCell ref="C36:C49"/>
    <mergeCell ref="B51:B59"/>
    <mergeCell ref="C51:C59"/>
  </mergeCells>
  <pageMargins left="0" right="0" top="0.15748031496062992" bottom="0.15748031496062992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48"/>
  <sheetViews>
    <sheetView workbookViewId="0">
      <selection activeCell="K27" sqref="K27"/>
    </sheetView>
  </sheetViews>
  <sheetFormatPr defaultRowHeight="15" x14ac:dyDescent="0.25"/>
  <cols>
    <col min="3" max="3" width="12.28515625" customWidth="1"/>
    <col min="4" max="4" width="59.7109375" customWidth="1"/>
    <col min="5" max="5" width="71.85546875" customWidth="1"/>
    <col min="6" max="6" width="18.5703125" style="131" customWidth="1"/>
  </cols>
  <sheetData>
    <row r="2" spans="3:6" x14ac:dyDescent="0.25">
      <c r="F2" s="136" t="s">
        <v>299</v>
      </c>
    </row>
    <row r="3" spans="3:6" ht="15" customHeight="1" x14ac:dyDescent="0.25">
      <c r="C3" s="294" t="s">
        <v>11</v>
      </c>
      <c r="D3" s="300" t="s">
        <v>258</v>
      </c>
      <c r="E3" s="16"/>
      <c r="F3" s="132">
        <f>F4+F7+F10+F13+F16+F19+F22+F25+F28+F31+F34+F37+F40+F43+F46</f>
        <v>4753318.71</v>
      </c>
    </row>
    <row r="4" spans="3:6" x14ac:dyDescent="0.25">
      <c r="C4" s="294"/>
      <c r="D4" s="300"/>
      <c r="E4" s="130" t="s">
        <v>173</v>
      </c>
      <c r="F4" s="133">
        <f>F5+F6</f>
        <v>71512</v>
      </c>
    </row>
    <row r="5" spans="3:6" x14ac:dyDescent="0.25">
      <c r="C5" s="294"/>
      <c r="D5" s="300"/>
      <c r="E5" s="128" t="s">
        <v>297</v>
      </c>
      <c r="F5" s="134">
        <f>29900+13027</f>
        <v>42927</v>
      </c>
    </row>
    <row r="6" spans="3:6" x14ac:dyDescent="0.25">
      <c r="C6" s="294"/>
      <c r="D6" s="300"/>
      <c r="E6" s="128" t="s">
        <v>298</v>
      </c>
      <c r="F6" s="134">
        <f>19900+8685</f>
        <v>28585</v>
      </c>
    </row>
    <row r="7" spans="3:6" x14ac:dyDescent="0.25">
      <c r="C7" s="294"/>
      <c r="D7" s="300"/>
      <c r="E7" s="130" t="s">
        <v>174</v>
      </c>
      <c r="F7" s="133">
        <f>F8+F9</f>
        <v>93785</v>
      </c>
    </row>
    <row r="8" spans="3:6" x14ac:dyDescent="0.25">
      <c r="C8" s="294"/>
      <c r="D8" s="300"/>
      <c r="E8" s="128" t="s">
        <v>297</v>
      </c>
      <c r="F8" s="134">
        <f>39200+17091</f>
        <v>56291</v>
      </c>
    </row>
    <row r="9" spans="3:6" x14ac:dyDescent="0.25">
      <c r="C9" s="294"/>
      <c r="D9" s="300"/>
      <c r="E9" s="128" t="s">
        <v>298</v>
      </c>
      <c r="F9" s="134">
        <f>26100+11394</f>
        <v>37494</v>
      </c>
    </row>
    <row r="10" spans="3:6" x14ac:dyDescent="0.25">
      <c r="C10" s="294"/>
      <c r="D10" s="300"/>
      <c r="E10" s="130" t="s">
        <v>175</v>
      </c>
      <c r="F10" s="133">
        <f>F11+F12</f>
        <v>84232</v>
      </c>
    </row>
    <row r="11" spans="3:6" x14ac:dyDescent="0.25">
      <c r="C11" s="294"/>
      <c r="D11" s="300"/>
      <c r="E11" s="128" t="s">
        <v>297</v>
      </c>
      <c r="F11" s="134">
        <f>35200+15303</f>
        <v>50503</v>
      </c>
    </row>
    <row r="12" spans="3:6" x14ac:dyDescent="0.25">
      <c r="C12" s="294"/>
      <c r="D12" s="300"/>
      <c r="E12" s="128" t="s">
        <v>298</v>
      </c>
      <c r="F12" s="134">
        <f>23500+10229</f>
        <v>33729</v>
      </c>
    </row>
    <row r="13" spans="3:6" x14ac:dyDescent="0.25">
      <c r="C13" s="294"/>
      <c r="D13" s="300"/>
      <c r="E13" s="130" t="s">
        <v>176</v>
      </c>
      <c r="F13" s="133">
        <f>F14+F15</f>
        <v>162575</v>
      </c>
    </row>
    <row r="14" spans="3:6" x14ac:dyDescent="0.25">
      <c r="C14" s="294"/>
      <c r="D14" s="300"/>
      <c r="E14" s="128" t="s">
        <v>297</v>
      </c>
      <c r="F14" s="134">
        <f>67900+29625</f>
        <v>97525</v>
      </c>
    </row>
    <row r="15" spans="3:6" x14ac:dyDescent="0.25">
      <c r="C15" s="294"/>
      <c r="D15" s="300"/>
      <c r="E15" s="128" t="s">
        <v>298</v>
      </c>
      <c r="F15" s="134">
        <f>45300+19750</f>
        <v>65050</v>
      </c>
    </row>
    <row r="16" spans="3:6" x14ac:dyDescent="0.25">
      <c r="C16" s="294"/>
      <c r="D16" s="300"/>
      <c r="E16" s="130" t="s">
        <v>177</v>
      </c>
      <c r="F16" s="133">
        <f>F17+F18</f>
        <v>107413</v>
      </c>
    </row>
    <row r="17" spans="3:6" x14ac:dyDescent="0.25">
      <c r="C17" s="294"/>
      <c r="D17" s="300"/>
      <c r="E17" s="128" t="s">
        <v>297</v>
      </c>
      <c r="F17" s="134">
        <f>44900+19568</f>
        <v>64468</v>
      </c>
    </row>
    <row r="18" spans="3:6" x14ac:dyDescent="0.25">
      <c r="C18" s="294"/>
      <c r="D18" s="300"/>
      <c r="E18" s="128" t="s">
        <v>298</v>
      </c>
      <c r="F18" s="134">
        <f>29900+13045</f>
        <v>42945</v>
      </c>
    </row>
    <row r="19" spans="3:6" x14ac:dyDescent="0.25">
      <c r="C19" s="294"/>
      <c r="D19" s="300"/>
      <c r="E19" s="130" t="s">
        <v>256</v>
      </c>
      <c r="F19" s="133">
        <f>F20+F21</f>
        <v>65932</v>
      </c>
    </row>
    <row r="20" spans="3:6" x14ac:dyDescent="0.25">
      <c r="C20" s="294"/>
      <c r="D20" s="300"/>
      <c r="E20" s="128" t="s">
        <v>297</v>
      </c>
      <c r="F20" s="134">
        <f>27500+12019</f>
        <v>39519</v>
      </c>
    </row>
    <row r="21" spans="3:6" x14ac:dyDescent="0.25">
      <c r="C21" s="294"/>
      <c r="D21" s="300"/>
      <c r="E21" s="128" t="s">
        <v>298</v>
      </c>
      <c r="F21" s="134">
        <f>18400+8013</f>
        <v>26413</v>
      </c>
    </row>
    <row r="22" spans="3:6" x14ac:dyDescent="0.25">
      <c r="C22" s="294"/>
      <c r="D22" s="300"/>
      <c r="E22" s="130" t="s">
        <v>179</v>
      </c>
      <c r="F22" s="133">
        <f>F23+F24</f>
        <v>276996</v>
      </c>
    </row>
    <row r="23" spans="3:6" x14ac:dyDescent="0.25">
      <c r="C23" s="294"/>
      <c r="D23" s="300"/>
      <c r="E23" s="128" t="s">
        <v>297</v>
      </c>
      <c r="F23" s="134">
        <f>115700+50458</f>
        <v>166158</v>
      </c>
    </row>
    <row r="24" spans="3:6" x14ac:dyDescent="0.25">
      <c r="C24" s="294"/>
      <c r="D24" s="300"/>
      <c r="E24" s="128" t="s">
        <v>298</v>
      </c>
      <c r="F24" s="134">
        <f>77200+33638</f>
        <v>110838</v>
      </c>
    </row>
    <row r="25" spans="3:6" x14ac:dyDescent="0.25">
      <c r="C25" s="294"/>
      <c r="D25" s="300"/>
      <c r="E25" s="130" t="s">
        <v>180</v>
      </c>
      <c r="F25" s="133">
        <f>F26+F27</f>
        <v>19157</v>
      </c>
    </row>
    <row r="26" spans="3:6" x14ac:dyDescent="0.25">
      <c r="C26" s="294"/>
      <c r="D26" s="300"/>
      <c r="E26" s="128" t="s">
        <v>297</v>
      </c>
      <c r="F26" s="134">
        <v>11494</v>
      </c>
    </row>
    <row r="27" spans="3:6" x14ac:dyDescent="0.25">
      <c r="C27" s="294"/>
      <c r="D27" s="300"/>
      <c r="E27" s="128" t="s">
        <v>298</v>
      </c>
      <c r="F27" s="134">
        <v>7663</v>
      </c>
    </row>
    <row r="28" spans="3:6" x14ac:dyDescent="0.25">
      <c r="C28" s="294"/>
      <c r="D28" s="300"/>
      <c r="E28" s="130" t="s">
        <v>181</v>
      </c>
      <c r="F28" s="133">
        <f>F29+F30</f>
        <v>38794</v>
      </c>
    </row>
    <row r="29" spans="3:6" x14ac:dyDescent="0.25">
      <c r="C29" s="294"/>
      <c r="D29" s="300"/>
      <c r="E29" s="128" t="s">
        <v>297</v>
      </c>
      <c r="F29" s="134">
        <f>16200+7076</f>
        <v>23276</v>
      </c>
    </row>
    <row r="30" spans="3:6" x14ac:dyDescent="0.25">
      <c r="C30" s="294"/>
      <c r="D30" s="300"/>
      <c r="E30" s="128" t="s">
        <v>298</v>
      </c>
      <c r="F30" s="134">
        <f>10800+4718</f>
        <v>15518</v>
      </c>
    </row>
    <row r="31" spans="3:6" x14ac:dyDescent="0.25">
      <c r="C31" s="294"/>
      <c r="D31" s="300"/>
      <c r="E31" s="130" t="s">
        <v>182</v>
      </c>
      <c r="F31" s="133">
        <f>F32+F33</f>
        <v>146207</v>
      </c>
    </row>
    <row r="32" spans="3:6" x14ac:dyDescent="0.25">
      <c r="C32" s="294"/>
      <c r="D32" s="300"/>
      <c r="E32" s="128" t="s">
        <v>297</v>
      </c>
      <c r="F32" s="134">
        <f>61100+26644</f>
        <v>87744</v>
      </c>
    </row>
    <row r="33" spans="3:6" x14ac:dyDescent="0.25">
      <c r="C33" s="294"/>
      <c r="D33" s="300"/>
      <c r="E33" s="128" t="s">
        <v>298</v>
      </c>
      <c r="F33" s="134">
        <f>40700+17763</f>
        <v>58463</v>
      </c>
    </row>
    <row r="34" spans="3:6" x14ac:dyDescent="0.25">
      <c r="C34" s="294"/>
      <c r="D34" s="300"/>
      <c r="E34" s="130" t="s">
        <v>183</v>
      </c>
      <c r="F34" s="133">
        <f>F35+F36</f>
        <v>140796</v>
      </c>
    </row>
    <row r="35" spans="3:6" x14ac:dyDescent="0.25">
      <c r="C35" s="294"/>
      <c r="D35" s="300"/>
      <c r="E35" s="128" t="s">
        <v>297</v>
      </c>
      <c r="F35" s="134">
        <f>66800+17638</f>
        <v>84438</v>
      </c>
    </row>
    <row r="36" spans="3:6" x14ac:dyDescent="0.25">
      <c r="C36" s="294"/>
      <c r="D36" s="300"/>
      <c r="E36" s="128" t="s">
        <v>298</v>
      </c>
      <c r="F36" s="134">
        <f>44600+11758</f>
        <v>56358</v>
      </c>
    </row>
    <row r="37" spans="3:6" x14ac:dyDescent="0.25">
      <c r="C37" s="294"/>
      <c r="D37" s="300"/>
      <c r="E37" s="130" t="s">
        <v>184</v>
      </c>
      <c r="F37" s="133">
        <f>F38+F39</f>
        <v>60764</v>
      </c>
    </row>
    <row r="38" spans="3:6" x14ac:dyDescent="0.25">
      <c r="C38" s="294"/>
      <c r="D38" s="300"/>
      <c r="E38" s="128" t="s">
        <v>297</v>
      </c>
      <c r="F38" s="134">
        <f>25400+11094</f>
        <v>36494</v>
      </c>
    </row>
    <row r="39" spans="3:6" x14ac:dyDescent="0.25">
      <c r="C39" s="294"/>
      <c r="D39" s="300"/>
      <c r="E39" s="128" t="s">
        <v>298</v>
      </c>
      <c r="F39" s="134">
        <f>16900+7370</f>
        <v>24270</v>
      </c>
    </row>
    <row r="40" spans="3:6" x14ac:dyDescent="0.25">
      <c r="C40" s="294"/>
      <c r="D40" s="300"/>
      <c r="E40" s="130" t="s">
        <v>186</v>
      </c>
      <c r="F40" s="133">
        <f>F41+F42</f>
        <v>778773</v>
      </c>
    </row>
    <row r="41" spans="3:6" x14ac:dyDescent="0.25">
      <c r="C41" s="294"/>
      <c r="D41" s="300"/>
      <c r="E41" s="128" t="s">
        <v>297</v>
      </c>
      <c r="F41" s="134">
        <f>325400+141884</f>
        <v>467284</v>
      </c>
    </row>
    <row r="42" spans="3:6" x14ac:dyDescent="0.25">
      <c r="C42" s="294"/>
      <c r="D42" s="300"/>
      <c r="E42" s="128" t="s">
        <v>298</v>
      </c>
      <c r="F42" s="134">
        <f>216900+94589</f>
        <v>311489</v>
      </c>
    </row>
    <row r="43" spans="3:6" x14ac:dyDescent="0.25">
      <c r="C43" s="294"/>
      <c r="D43" s="300"/>
      <c r="E43" s="130" t="s">
        <v>185</v>
      </c>
      <c r="F43" s="135">
        <f>F44+F45</f>
        <v>439996</v>
      </c>
    </row>
    <row r="44" spans="3:6" x14ac:dyDescent="0.25">
      <c r="C44" s="294"/>
      <c r="D44" s="300"/>
      <c r="E44" s="128" t="s">
        <v>297</v>
      </c>
      <c r="F44" s="134">
        <f>183800+80158</f>
        <v>263958</v>
      </c>
    </row>
    <row r="45" spans="3:6" x14ac:dyDescent="0.25">
      <c r="C45" s="294"/>
      <c r="D45" s="300"/>
      <c r="E45" s="128" t="s">
        <v>298</v>
      </c>
      <c r="F45" s="134">
        <f>122600+53438</f>
        <v>176038</v>
      </c>
    </row>
    <row r="46" spans="3:6" x14ac:dyDescent="0.25">
      <c r="C46" s="294"/>
      <c r="D46" s="300"/>
      <c r="E46" s="130" t="s">
        <v>257</v>
      </c>
      <c r="F46" s="133">
        <f>F47+F48</f>
        <v>2266386.71</v>
      </c>
    </row>
    <row r="47" spans="3:6" x14ac:dyDescent="0.25">
      <c r="C47" s="294"/>
      <c r="D47" s="300"/>
      <c r="E47" s="128" t="s">
        <v>297</v>
      </c>
      <c r="F47" s="134">
        <f>946900+412910.71</f>
        <v>1359810.71</v>
      </c>
    </row>
    <row r="48" spans="3:6" x14ac:dyDescent="0.25">
      <c r="C48" s="294"/>
      <c r="D48" s="300"/>
      <c r="E48" s="128" t="s">
        <v>298</v>
      </c>
      <c r="F48" s="134">
        <f>631300+275276</f>
        <v>906576</v>
      </c>
    </row>
  </sheetData>
  <mergeCells count="2">
    <mergeCell ref="C3:C48"/>
    <mergeCell ref="D3:D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13</vt:i4>
      </vt:variant>
    </vt:vector>
  </HeadingPairs>
  <TitlesOfParts>
    <vt:vector size="21" baseType="lpstr">
      <vt:lpstr>Показатели (индикаторы)</vt:lpstr>
      <vt:lpstr>Методика расчета показателей</vt:lpstr>
      <vt:lpstr>Общий свод</vt:lpstr>
      <vt:lpstr>2022г.</vt:lpstr>
      <vt:lpstr>2023г.</vt:lpstr>
      <vt:lpstr>2024г. </vt:lpstr>
      <vt:lpstr>2025г.  </vt:lpstr>
      <vt:lpstr>Лист1</vt:lpstr>
      <vt:lpstr>'2022г.'!Заголовки_для_печати</vt:lpstr>
      <vt:lpstr>'2023г.'!Заголовки_для_печати</vt:lpstr>
      <vt:lpstr>'2024г. '!Заголовки_для_печати</vt:lpstr>
      <vt:lpstr>'2025г.  '!Заголовки_для_печати</vt:lpstr>
      <vt:lpstr>'Методика расчета показателей'!Заголовки_для_печати</vt:lpstr>
      <vt:lpstr>'Общий свод'!Заголовки_для_печати</vt:lpstr>
      <vt:lpstr>'Показатели (индикаторы)'!Заголовки_для_печати</vt:lpstr>
      <vt:lpstr>'2022г.'!Область_печати</vt:lpstr>
      <vt:lpstr>'2023г.'!Область_печати</vt:lpstr>
      <vt:lpstr>'2024г. '!Область_печати</vt:lpstr>
      <vt:lpstr>'2025г.  '!Область_печати</vt:lpstr>
      <vt:lpstr>'Общий свод'!Область_печати</vt:lpstr>
      <vt:lpstr>'Показатели (индикаторы)'!Область_печати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Gavrilova</dc:creator>
  <cp:lastModifiedBy>ZaitsevaN</cp:lastModifiedBy>
  <cp:lastPrinted>2024-12-17T06:21:13Z</cp:lastPrinted>
  <dcterms:created xsi:type="dcterms:W3CDTF">2021-10-21T11:17:24Z</dcterms:created>
  <dcterms:modified xsi:type="dcterms:W3CDTF">2025-07-21T09:47:16Z</dcterms:modified>
</cp:coreProperties>
</file>